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spreadsheetml.comments+xml" PartName="/xl/comments2.xml"/>
  <Override ContentType="application/vnd.openxmlformats-officedocument.drawing+xml" PartName="/xl/drawings/drawing1.xml"/>
  <Default ContentType="application/vnd.openxmlformats-officedocument.vmlDrawing" Extension="vml"/>
  <Default ContentType="application/vnd.openxmlformats-officedocument.oleObject" Extension="bin"/>
  <Override ContentType="image/x-emf" PartName="/xl/media/image1.emf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8370" tabRatio="626"/>
  </bookViews>
  <sheets>
    <sheet name="计算表" sheetId="1" r:id="rId1"/>
    <sheet name="南洋编织机节距表" sheetId="2" r:id="rId2"/>
    <sheet name="Sheet3" sheetId="3" r:id="rId3"/>
    <sheet name="Sheet4" sheetId="4" r:id="rId4"/>
    <sheet name="Sheet5" sheetId="5" r:id="rId5"/>
    <sheet name="Sheet6" sheetId="6" r:id="rId6"/>
    <sheet name="Sheet7" sheetId="7" r:id="rId7"/>
    <sheet name="Sheet8" sheetId="8" r:id="rId8"/>
    <sheet name="Sheet9" sheetId="9" r:id="rId9"/>
    <sheet name="Sheet10" sheetId="10" r:id="rId10"/>
    <sheet name="Sheet11" sheetId="11" r:id="rId11"/>
    <sheet name="Sheet12" sheetId="12" r:id="rId12"/>
    <sheet name="Sheet13" sheetId="13" r:id="rId13"/>
    <sheet name="Sheet14" sheetId="14" r:id="rId14"/>
    <sheet name="Sheet15" sheetId="15" r:id="rId15"/>
    <sheet name="Sheet16" sheetId="16" r:id="rId16"/>
  </sheets>
  <calcPr calcId="144525"/>
</workbook>
</file>

<file path=xl/comments1.xml><?xml version="1.0" encoding="utf-8"?>
<comments xmlns="http://schemas.openxmlformats.org/spreadsheetml/2006/main">
  <authors>
    <author>hailong xu</author>
    <author>Hailong Xu</author>
  </authors>
  <commentList>
    <comment ref="F2" authorId="0">
      <text>
        <r>
          <rPr>
            <sz val="9"/>
            <color indexed="81"/>
            <rFont val="宋体"/>
            <charset val="134"/>
          </rPr>
          <t xml:space="preserve">编织角为α角</t>
        </r>
      </text>
    </comment>
    <comment ref="G2" authorId="0">
      <text>
        <r>
          <rPr>
            <sz val="9"/>
            <color indexed="81"/>
            <rFont val="宋体"/>
            <charset val="134"/>
          </rPr>
          <t xml:space="preserve">射频电缆标准定义β角</t>
        </r>
      </text>
    </comment>
    <comment ref="H2" authorId="0">
      <text>
        <r>
          <rPr>
            <sz val="9"/>
            <color indexed="81"/>
            <rFont val="宋体"/>
            <charset val="134"/>
          </rPr>
          <t xml:space="preserve">hailong xu:
1.072~1.490之间</t>
        </r>
      </text>
    </comment>
    <comment ref="K2" authorId="0">
      <text>
        <r>
          <rPr>
            <sz val="9"/>
            <color indexed="81"/>
            <rFont val="宋体"/>
            <charset val="134"/>
          </rPr>
          <t xml:space="preserve">Hailong Xu:
理论上a=b</t>
        </r>
      </text>
    </comment>
    <comment ref="L2" authorId="0">
      <text>
        <r>
          <rPr>
            <sz val="9"/>
            <color indexed="81"/>
            <rFont val="宋体"/>
            <charset val="134"/>
          </rPr>
          <t xml:space="preserve">Hailong Xu:
理论上a=b</t>
        </r>
      </text>
    </comment>
  </commentList>
</comments>
</file>

<file path=xl/comments2.xml><?xml version="1.0" encoding="utf-8"?>
<comments xmlns="http://schemas.openxmlformats.org/spreadsheetml/2006/main">
  <authors>
    <author>Hailong Xu</author>
  </authors>
  <commentList>
    <comment ref="E2" authorId="0">
      <text>
        <r>
          <rPr>
            <sz val="9"/>
            <color indexed="81"/>
            <rFont val="宋体"/>
            <charset val="134"/>
          </rPr>
          <t xml:space="preserve">Hailong Xu:
35的齿轮没有，需要根据以后的情况来增加</t>
        </r>
      </text>
    </comment>
  </commentList>
</comments>
</file>

<file path=xl/sharedStrings.xml><?xml version="1.0" encoding="utf-8"?>
<sst xmlns="http://schemas.openxmlformats.org/spreadsheetml/2006/main" count="26">
  <si>
    <t>编织计算表</t>
  </si>
  <si>
    <t>编织前芯线直径</t>
  </si>
  <si>
    <t>单丝直径</t>
  </si>
  <si>
    <t>锭数</t>
  </si>
  <si>
    <t>并线根数</t>
  </si>
  <si>
    <t>节距</t>
  </si>
  <si>
    <t>编织α角度</t>
  </si>
  <si>
    <t>编织β角度</t>
  </si>
  <si>
    <t>NF标准编织绞入系数</t>
  </si>
  <si>
    <t>编织孔面积(平均）</t>
  </si>
  <si>
    <t>编织孔面积(最大）</t>
  </si>
  <si>
    <t>编织孔边长(平均）</t>
  </si>
  <si>
    <t>编织孔边长(最大）</t>
  </si>
  <si>
    <t>单向覆盖率</t>
  </si>
  <si>
    <t>密度因素 Kr</t>
  </si>
  <si>
    <t>编织密度</t>
  </si>
  <si>
    <t>编织用量</t>
  </si>
  <si>
    <t>编织层电阻Ω.km</t>
  </si>
  <si>
    <t>南洋编织机齿轮节距搭配表总表（A+B=54）</t>
  </si>
  <si>
    <t>A/B=</t>
  </si>
  <si>
    <t>18/36</t>
  </si>
  <si>
    <t>27/27</t>
  </si>
  <si>
    <t>19/35</t>
  </si>
  <si>
    <t>C</t>
  </si>
  <si>
    <t>D</t>
  </si>
  <si>
    <t>mm</t>
  </si>
</sst>
</file>

<file path=xl/styles.xml><?xml version="1.0" encoding="utf-8"?>
<styleSheet xmlns="http://schemas.openxmlformats.org/spreadsheetml/2006/main">
  <numFmts count="9">
    <numFmt numFmtId="176" formatCode="0.0000;[Red]0.0000"/>
    <numFmt numFmtId="177" formatCode="0.00;[Red]0.00"/>
    <numFmt numFmtId="178" formatCode="0.00_ "/>
    <numFmt numFmtId="179" formatCode="_-&quot;$&quot;* #,##0.00_-;\-&quot;$&quot;* #,##0.00_-;_-&quot;$&quot;* &quot;-&quot;??_-;_-@_-"/>
    <numFmt numFmtId="180" formatCode="0.0_ "/>
    <numFmt numFmtId="181" formatCode="_-* #,##0_-;\-* #,##0_-;_-* &quot;-&quot;_-;_-@_-"/>
    <numFmt numFmtId="182" formatCode="_-* #,##0.00_-;\-* #,##0.00_-;_-* &quot;-&quot;??_-;_-@_-"/>
    <numFmt numFmtId="183" formatCode="_-&quot;$&quot;* #,##0_-;\-&quot;$&quot;* #,##0_-;_-&quot;$&quot;* &quot;-&quot;_-;_-@_-"/>
    <numFmt numFmtId="184" formatCode="0.00000;[Red]0.00000"/>
  </numFmts>
  <fonts count="26">
    <font>
      <sz val="12"/>
      <name val="新細明體"/>
      <family val="1"/>
      <charset val="134"/>
    </font>
    <font>
      <sz val="12"/>
      <name val="宋体"/>
      <charset val="134"/>
    </font>
    <font>
      <b/>
      <sz val="16"/>
      <name val="宋体"/>
      <charset val="134"/>
    </font>
    <font>
      <b/>
      <sz val="28"/>
      <name val="华文楷体"/>
      <family val="3"/>
      <charset val="134"/>
    </font>
    <font>
      <b/>
      <sz val="28"/>
      <name val="新細明體"/>
      <family val="1"/>
      <charset val="134"/>
    </font>
    <font>
      <sz val="12"/>
      <color indexed="12"/>
      <name val="宋体"/>
      <charset val="134"/>
    </font>
    <font>
      <sz val="12"/>
      <color indexed="62"/>
      <name val="新細明體"/>
      <family val="1"/>
      <charset val="134"/>
    </font>
    <font>
      <sz val="12"/>
      <color indexed="13"/>
      <name val="新細明體"/>
      <family val="1"/>
      <charset val="134"/>
    </font>
    <font>
      <sz val="12"/>
      <color indexed="36"/>
      <name val="新細明體"/>
      <family val="1"/>
      <charset val="134"/>
    </font>
    <font>
      <sz val="12"/>
      <color indexed="12"/>
      <name val="华文中宋"/>
      <charset val="134"/>
    </font>
    <font>
      <b/>
      <sz val="18"/>
      <color indexed="62"/>
      <name val="宋体"/>
      <charset val="134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sz val="11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10"/>
      <name val="宋体"/>
      <charset val="134"/>
    </font>
    <font>
      <sz val="11"/>
      <color indexed="20"/>
      <name val="宋体"/>
      <charset val="134"/>
    </font>
    <font>
      <b/>
      <sz val="11"/>
      <color indexed="63"/>
      <name val="宋体"/>
      <charset val="134"/>
    </font>
    <font>
      <sz val="11"/>
      <color indexed="19"/>
      <name val="宋体"/>
      <charset val="134"/>
    </font>
    <font>
      <b/>
      <sz val="11"/>
      <color indexed="9"/>
      <name val="宋体"/>
      <charset val="134"/>
    </font>
    <font>
      <b/>
      <sz val="11"/>
      <color indexed="10"/>
      <name val="宋体"/>
      <charset val="134"/>
    </font>
    <font>
      <b/>
      <sz val="15"/>
      <color indexed="62"/>
      <name val="宋体"/>
      <charset val="134"/>
    </font>
    <font>
      <b/>
      <sz val="11"/>
      <color indexed="8"/>
      <name val="宋体"/>
      <charset val="134"/>
    </font>
    <font>
      <b/>
      <sz val="13"/>
      <color indexed="62"/>
      <name val="宋体"/>
      <charset val="134"/>
    </font>
    <font>
      <sz val="11"/>
      <color indexed="17"/>
      <name val="宋体"/>
      <charset val="134"/>
    </font>
    <font>
      <i/>
      <sz val="11"/>
      <color indexed="23"/>
      <name val="宋体"/>
      <charset val="134"/>
    </font>
  </fonts>
  <fills count="22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1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27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/>
      <bottom style="thick">
        <color indexed="27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8">
    <xf numFmtId="0" fontId="0" fillId="0" borderId="0"/>
    <xf numFmtId="182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0" fontId="12" fillId="9" borderId="0" applyNumberFormat="0" applyBorder="0" applyAlignment="0" applyProtection="0">
      <alignment vertical="center"/>
    </xf>
    <xf numFmtId="9" fontId="0" fillId="0" borderId="0" applyFont="0" applyFill="0" applyBorder="0" applyAlignment="0" applyProtection="0"/>
    <xf numFmtId="0" fontId="11" fillId="8" borderId="0" applyNumberFormat="0" applyBorder="0" applyAlignment="0" applyProtection="0">
      <alignment vertical="center"/>
    </xf>
    <xf numFmtId="183" fontId="0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3" fillId="11" borderId="3" applyNumberFormat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" fillId="0" borderId="0">
      <alignment vertical="center"/>
    </xf>
    <xf numFmtId="0" fontId="11" fillId="10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7" fillId="18" borderId="5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0" fillId="18" borderId="3" applyNumberFormat="0" applyAlignment="0" applyProtection="0">
      <alignment vertical="center"/>
    </xf>
    <xf numFmtId="0" fontId="19" fillId="19" borderId="7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0" fillId="5" borderId="11" applyNumberFormat="0" applyFont="0" applyAlignment="0" applyProtection="0">
      <alignment vertical="center"/>
    </xf>
  </cellStyleXfs>
  <cellXfs count="28">
    <xf numFmtId="0" fontId="0" fillId="0" borderId="0" xfId="0"/>
    <xf numFmtId="0" fontId="1" fillId="2" borderId="0" xfId="14" applyFill="1">
      <alignment vertical="center"/>
    </xf>
    <xf numFmtId="0" fontId="1" fillId="0" borderId="0" xfId="14">
      <alignment vertical="center"/>
    </xf>
    <xf numFmtId="0" fontId="1" fillId="0" borderId="0" xfId="14" applyFill="1">
      <alignment vertical="center"/>
    </xf>
    <xf numFmtId="0" fontId="2" fillId="0" borderId="1" xfId="14" applyFont="1" applyBorder="1" applyAlignment="1">
      <alignment vertical="center"/>
    </xf>
    <xf numFmtId="0" fontId="2" fillId="0" borderId="1" xfId="14" applyFont="1" applyFill="1" applyBorder="1" applyAlignment="1">
      <alignment vertical="center"/>
    </xf>
    <xf numFmtId="0" fontId="1" fillId="0" borderId="2" xfId="14" applyBorder="1" applyAlignment="1">
      <alignment horizontal="center" vertical="center"/>
    </xf>
    <xf numFmtId="0" fontId="1" fillId="0" borderId="2" xfId="14" applyFill="1" applyBorder="1" applyAlignment="1">
      <alignment horizontal="center" vertical="center"/>
    </xf>
    <xf numFmtId="0" fontId="1" fillId="2" borderId="2" xfId="14" applyFill="1" applyBorder="1" applyAlignment="1">
      <alignment horizontal="center" vertical="center"/>
    </xf>
    <xf numFmtId="180" fontId="1" fillId="3" borderId="2" xfId="14" applyNumberFormat="1" applyFill="1" applyBorder="1" applyAlignment="1">
      <alignment vertical="center"/>
    </xf>
    <xf numFmtId="178" fontId="1" fillId="3" borderId="2" xfId="14" applyNumberFormat="1" applyFill="1" applyBorder="1" applyAlignment="1">
      <alignment vertical="center"/>
    </xf>
    <xf numFmtId="180" fontId="1" fillId="3" borderId="2" xfId="14" applyNumberForma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3" fillId="4" borderId="0" xfId="0" applyFont="1" applyFill="1" applyAlignment="1">
      <alignment horizontal="centerContinuous"/>
    </xf>
    <xf numFmtId="0" fontId="4" fillId="4" borderId="0" xfId="0" applyFont="1" applyFill="1" applyAlignment="1">
      <alignment horizontal="centerContinuous"/>
    </xf>
    <xf numFmtId="0" fontId="5" fillId="5" borderId="2" xfId="0" applyFont="1" applyFill="1" applyBorder="1" applyAlignment="1">
      <alignment horizontal="centerContinuous" wrapText="1"/>
    </xf>
    <xf numFmtId="0" fontId="6" fillId="4" borderId="2" xfId="0" applyFont="1" applyFill="1" applyBorder="1" applyAlignment="1">
      <alignment horizontal="center"/>
    </xf>
    <xf numFmtId="0" fontId="7" fillId="3" borderId="2" xfId="0" applyFont="1" applyFill="1" applyBorder="1" applyAlignment="1">
      <alignment horizontal="center"/>
    </xf>
    <xf numFmtId="177" fontId="8" fillId="6" borderId="2" xfId="0" applyNumberFormat="1" applyFont="1" applyFill="1" applyBorder="1" applyAlignment="1">
      <alignment horizontal="center"/>
    </xf>
    <xf numFmtId="0" fontId="9" fillId="5" borderId="2" xfId="0" applyFont="1" applyFill="1" applyBorder="1" applyAlignment="1">
      <alignment horizontal="centerContinuous" wrapText="1"/>
    </xf>
    <xf numFmtId="0" fontId="9" fillId="4" borderId="2" xfId="0" applyFont="1" applyFill="1" applyBorder="1" applyAlignment="1">
      <alignment horizontal="centerContinuous" wrapText="1"/>
    </xf>
    <xf numFmtId="184" fontId="8" fillId="6" borderId="2" xfId="0" applyNumberFormat="1" applyFont="1" applyFill="1" applyBorder="1" applyAlignment="1">
      <alignment horizontal="center"/>
    </xf>
    <xf numFmtId="176" fontId="8" fillId="6" borderId="2" xfId="0" applyNumberFormat="1" applyFont="1" applyFill="1" applyBorder="1" applyAlignment="1">
      <alignment horizontal="center"/>
    </xf>
    <xf numFmtId="176" fontId="8" fillId="6" borderId="2" xfId="0" applyNumberFormat="1" applyFont="1" applyFill="1" applyBorder="1"/>
    <xf numFmtId="176" fontId="8" fillId="4" borderId="2" xfId="0" applyNumberFormat="1" applyFont="1" applyFill="1" applyBorder="1"/>
    <xf numFmtId="10" fontId="0" fillId="7" borderId="2" xfId="0" applyNumberFormat="1" applyFont="1" applyFill="1" applyBorder="1" applyAlignment="1">
      <alignment horizontal="center"/>
    </xf>
    <xf numFmtId="177" fontId="0" fillId="7" borderId="2" xfId="0" applyNumberFormat="1" applyFont="1" applyFill="1" applyBorder="1" applyAlignment="1">
      <alignment horizontal="center"/>
    </xf>
    <xf numFmtId="177" fontId="0" fillId="0" borderId="0" xfId="0" applyNumberFormat="1"/>
  </cellXfs>
  <cellStyles count="48">
    <cellStyle name="常规" xfId="0" builtinId="0"/>
    <cellStyle name="千位分隔" xfId="1" builtinId="3"/>
    <cellStyle name="货币" xfId="2" builtinId="4"/>
    <cellStyle name="千位分隔[0]" xfId="3" builtinId="6"/>
    <cellStyle name="强调文字颜色 4" xfId="4"/>
    <cellStyle name="百分比" xfId="5" builtinId="5"/>
    <cellStyle name="20% - 强调文字颜色 2" xfId="6"/>
    <cellStyle name="货币[0]" xfId="7" builtinId="7"/>
    <cellStyle name="标题" xfId="8"/>
    <cellStyle name="20% - 强调文字颜色 1" xfId="9"/>
    <cellStyle name="输入" xfId="10"/>
    <cellStyle name="20% - 强调文字颜色 3" xfId="11"/>
    <cellStyle name="20% - 强调文字颜色 4" xfId="12"/>
    <cellStyle name="强调文字颜色 1" xfId="13"/>
    <cellStyle name="常规_南洋编织机齿轮节距搭配表" xfId="14"/>
    <cellStyle name="20% - 强调文字颜色 5" xfId="15"/>
    <cellStyle name="强调文字颜色 2" xfId="16"/>
    <cellStyle name="链接单元格" xfId="17"/>
    <cellStyle name="20% - 强调文字颜色 6" xfId="18"/>
    <cellStyle name="40% - 强调文字颜色 1" xfId="19"/>
    <cellStyle name="40% - 强调文字颜色 2" xfId="20"/>
    <cellStyle name="差" xfId="21"/>
    <cellStyle name="40% - 强调文字颜色 3" xfId="22"/>
    <cellStyle name="40% - 强调文字颜色 4" xfId="23"/>
    <cellStyle name="40% - 强调文字颜色 5" xfId="24"/>
    <cellStyle name="40% - 强调文字颜色 6" xfId="25"/>
    <cellStyle name="标题 3" xfId="26"/>
    <cellStyle name="60% - 强调文字颜色 1" xfId="27"/>
    <cellStyle name="警告文本" xfId="28"/>
    <cellStyle name="标题 4" xfId="29"/>
    <cellStyle name="60% - 强调文字颜色 2" xfId="30"/>
    <cellStyle name="60% - 强调文字颜色 3" xfId="31"/>
    <cellStyle name="输出" xfId="32"/>
    <cellStyle name="60% - 强调文字颜色 4" xfId="33"/>
    <cellStyle name="60% - 强调文字颜色 5" xfId="34"/>
    <cellStyle name="60% - 强调文字颜色 6" xfId="35"/>
    <cellStyle name="标题 1" xfId="36"/>
    <cellStyle name="标题 2" xfId="37"/>
    <cellStyle name="好" xfId="38"/>
    <cellStyle name="汇总" xfId="39"/>
    <cellStyle name="计算" xfId="40"/>
    <cellStyle name="检查单元格" xfId="41"/>
    <cellStyle name="解释性文本" xfId="42"/>
    <cellStyle name="强调文字颜色 3" xfId="43"/>
    <cellStyle name="强调文字颜色 5" xfId="44"/>
    <cellStyle name="强调文字颜色 6" xfId="45"/>
    <cellStyle name="适中" xfId="46"/>
    <cellStyle name="注释" xfId="47"/>
  </cellStyles>
  <dxfs count="2">
    <dxf>
      <font>
        <b val="0"/>
        <i val="0"/>
        <color indexed="61"/>
      </font>
    </dxf>
    <dxf>
      <font>
        <b/>
        <i val="0"/>
        <color indexed="10"/>
      </font>
    </dxf>
  </dxf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9" Type="http://schemas.openxmlformats.org/officeDocument/2006/relationships/sharedStrings" Target="sharedStrings.xml"/><Relationship Id="rId18" Type="http://schemas.openxmlformats.org/officeDocument/2006/relationships/styles" Target="styles.xml"/><Relationship Id="rId17" Type="http://schemas.openxmlformats.org/officeDocument/2006/relationships/theme" Target="theme/theme1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a="http://schemas.openxmlformats.org/drawingml/2006/main" xmlns:xdr="http://schemas.openxmlformats.org/drawingml/2006/spreadsheetDrawing"/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Q17"/>
  <sheetViews>
    <sheetView tabSelected="1" workbookViewId="0">
      <pane ySplit="2" topLeftCell="A3" activePane="bottomLeft" state="frozen"/>
      <selection/>
      <selection pane="bottomLeft" activeCell="N21" sqref="N21"/>
    </sheetView>
  </sheetViews>
  <sheetFormatPr defaultColWidth="9" defaultRowHeight="16.5"/>
  <cols>
    <col min="1" max="1" width="9.375" customWidth="1"/>
    <col min="2" max="3" width="6.25" customWidth="1"/>
    <col min="4" max="5" width="6.375" customWidth="1"/>
    <col min="6" max="7" width="7.125" customWidth="1"/>
    <col min="8" max="8" width="12.375" customWidth="1"/>
    <col min="9" max="10" width="10.125" customWidth="1"/>
    <col min="11" max="12" width="9.75" customWidth="1"/>
    <col min="13" max="14" width="7.875" customWidth="1"/>
    <col min="15" max="15" width="10.625" customWidth="1"/>
    <col min="16" max="16" width="7.375" customWidth="1"/>
    <col min="17" max="17" width="9.75" customWidth="1"/>
  </cols>
  <sheetData>
    <row r="1" ht="32.25" customHeight="1" spans="1:17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</row>
    <row r="2" ht="31.5" customHeight="1" spans="1:17">
      <c r="A2" s="15" t="s">
        <v>1</v>
      </c>
      <c r="B2" s="15" t="s">
        <v>2</v>
      </c>
      <c r="C2" s="15" t="s">
        <v>3</v>
      </c>
      <c r="D2" s="15" t="s">
        <v>4</v>
      </c>
      <c r="E2" s="15" t="s">
        <v>5</v>
      </c>
      <c r="F2" s="15" t="s">
        <v>6</v>
      </c>
      <c r="G2" s="15" t="s">
        <v>7</v>
      </c>
      <c r="H2" s="15" t="s">
        <v>8</v>
      </c>
      <c r="I2" s="15" t="s">
        <v>9</v>
      </c>
      <c r="J2" s="15" t="s">
        <v>10</v>
      </c>
      <c r="K2" s="15" t="s">
        <v>11</v>
      </c>
      <c r="L2" s="15" t="s">
        <v>12</v>
      </c>
      <c r="M2" s="19" t="s">
        <v>13</v>
      </c>
      <c r="N2" s="20" t="s">
        <v>14</v>
      </c>
      <c r="O2" s="15" t="s">
        <v>15</v>
      </c>
      <c r="P2" s="15" t="s">
        <v>16</v>
      </c>
      <c r="Q2" s="15" t="s">
        <v>17</v>
      </c>
    </row>
    <row r="3" s="12" customFormat="1" ht="15" customHeight="1" spans="1:17">
      <c r="A3" s="16">
        <v>2.2</v>
      </c>
      <c r="B3" s="16">
        <v>0.1</v>
      </c>
      <c r="C3" s="17">
        <v>16</v>
      </c>
      <c r="D3" s="17">
        <v>5</v>
      </c>
      <c r="E3" s="17">
        <v>13</v>
      </c>
      <c r="F3" s="18">
        <f>ATAN(E3/(PI()*(A3+2.25*B3)))*180/3.14159265</f>
        <v>59.6285091595258</v>
      </c>
      <c r="G3" s="18">
        <f t="shared" ref="G3:G6" si="0">ACOS(1/(1+(PI()*(A3+2.25*B3)/E3)^2)^0.5)*180/PI()</f>
        <v>30.3714909086097</v>
      </c>
      <c r="H3" s="18">
        <f t="shared" ref="H3:H6" si="1">1+PI()^2*(A3+2*B3)^2/E3^2</f>
        <v>1.33638415000163</v>
      </c>
      <c r="I3" s="21">
        <f t="shared" ref="I3:I15" si="2">PI()*(A3+2.25*B3)*E3*(1-O3)/(C3/2)^2</f>
        <v>0.231419566130536</v>
      </c>
      <c r="J3" s="21">
        <f>I3*C3/2</f>
        <v>1.85135652904428</v>
      </c>
      <c r="K3" s="22">
        <f>(I3/SIN(2*F3*PI()/180))^0.5</f>
        <v>0.515030812014639</v>
      </c>
      <c r="L3" s="22">
        <f>(J3/(SIN(2*F3*PI()/180)))^0.5</f>
        <v>1.45672711878226</v>
      </c>
      <c r="M3" s="23">
        <f t="shared" ref="M3:M6" si="3">(C3/2*D3*B3)/(E3*COS(ATAN(E3/(3.14159265*(A3+2*B3)))))</f>
        <v>0.613288096408243</v>
      </c>
      <c r="N3" s="24">
        <f>C3*D3*B3/2/PI()/(A3+2*B3)*(1+PI()^2*(A3+2*B3)^2/E3^2)^0.5</f>
        <v>0.613288095883855</v>
      </c>
      <c r="O3" s="25">
        <f t="shared" ref="O3:O6" si="4">2*M3-M3*M3</f>
        <v>0.85045390362044</v>
      </c>
      <c r="P3" s="26">
        <f>44.75*B3*M3*(A3+2*B3)</f>
        <v>6.58671415542454</v>
      </c>
      <c r="Q3" s="26">
        <f>4*(1+(PI()*(A3+2.25*B3)/E3)^2)^0.5/(C3*D3*PI()*B3^2*58)*1000*(1+(PI()*(A3+B3*4)/E3)^2)^0.5</f>
        <v>37.562366628726</v>
      </c>
    </row>
    <row r="4" s="12" customFormat="1" spans="1:17">
      <c r="A4" s="16">
        <v>2.7</v>
      </c>
      <c r="B4" s="16">
        <v>0.1</v>
      </c>
      <c r="C4" s="17">
        <v>16</v>
      </c>
      <c r="D4" s="17">
        <v>8</v>
      </c>
      <c r="E4" s="17">
        <v>20</v>
      </c>
      <c r="F4" s="18">
        <f t="shared" ref="F4:F15" si="5">ATAN(E4/(3.14159265*(A4+2.25*B4)))*180/3.14159265</f>
        <v>65.3232094947636</v>
      </c>
      <c r="G4" s="18">
        <f>ACOS(1/(1+(PI()*(A4+2.25*B4)/E4)^2)^0.5)*180/PI()</f>
        <v>24.6767906047165</v>
      </c>
      <c r="H4" s="18">
        <f>1+PI()^2*(A4+2*B4)^2/E4^2</f>
        <v>1.2075084325329</v>
      </c>
      <c r="I4" s="21">
        <f>PI()*(A4+2.25*B4)*E4*(1-O4)/(C4/2)^2</f>
        <v>0.149371254525063</v>
      </c>
      <c r="J4" s="21">
        <f t="shared" ref="J4:J15" si="6">I4*C4/2</f>
        <v>1.1949700362005</v>
      </c>
      <c r="K4" s="22">
        <f t="shared" ref="K4:K15" si="7">(I4/SIN(2*F4*PI()/180))^0.5</f>
        <v>0.443696425191448</v>
      </c>
      <c r="L4" s="22">
        <f t="shared" ref="L4:L15" si="8">(J4/(SIN(2*F4*PI()/180)))^0.5</f>
        <v>1.25496300416441</v>
      </c>
      <c r="M4" s="23">
        <f>(C4/2*D4*B4)/(E4*COS(ATAN(E4/(3.14159265*(A4+2*B4)))))</f>
        <v>0.771928703240391</v>
      </c>
      <c r="N4" s="24">
        <f t="shared" ref="N4:N15" si="9">C4*D4*B4/2/PI()/(A4+2*B4)*(1+PI()^2*(A4+2*B4)^2/E4^2)^0.5</f>
        <v>0.771928702509914</v>
      </c>
      <c r="O4" s="25">
        <f>2*M4-M4*M4</f>
        <v>0.94798348359439</v>
      </c>
      <c r="P4" s="26">
        <f t="shared" ref="P3:P15" si="10">44.75*B4*M4*(A4+2*B4)</f>
        <v>10.0177047463022</v>
      </c>
      <c r="Q4" s="26">
        <f t="shared" ref="Q4:Q15" si="11">4*(1+(PI()*(A4+2.25*B4)/E4)^2)^0.5/(C4*D4*PI()*B4^2*58)*1000*(1+(PI()*(A4+B4*4)/E4)^2)^0.5</f>
        <v>20.9926793526225</v>
      </c>
    </row>
    <row r="5" s="12" customFormat="1" ht="15" customHeight="1" spans="1:17">
      <c r="A5" s="16">
        <v>4.7</v>
      </c>
      <c r="B5" s="16">
        <v>0.1</v>
      </c>
      <c r="C5" s="17">
        <v>16</v>
      </c>
      <c r="D5" s="17">
        <v>9</v>
      </c>
      <c r="E5" s="17">
        <v>24</v>
      </c>
      <c r="F5" s="18">
        <f>ATAN(E5/(3.14159265*(A5+2.25*B5)))*180/3.14159265</f>
        <v>57.1908937076195</v>
      </c>
      <c r="G5" s="18">
        <f>ACOS(1/(1+(PI()*(A5+2.25*B5)/E5)^2)^0.5)*180/PI()</f>
        <v>32.8091063875461</v>
      </c>
      <c r="H5" s="18">
        <f>1+PI()^2*(A5+2*B5)^2/E5^2</f>
        <v>1.41140486401069</v>
      </c>
      <c r="I5" s="21">
        <f>PI()*(A5+2.25*B5)*E5*(1-O5)/(C5/2)^2</f>
        <v>1.14553973298083</v>
      </c>
      <c r="J5" s="21">
        <f>I5*C5/2</f>
        <v>9.16431786384661</v>
      </c>
      <c r="K5" s="22">
        <f>(I5/SIN(2*F5*PI()/180))^0.5</f>
        <v>1.12147606369131</v>
      </c>
      <c r="L5" s="22">
        <f>(J5/(SIN(2*F5*PI()/180)))^0.5</f>
        <v>3.17201331829809</v>
      </c>
      <c r="M5" s="23">
        <f>(C5/2*D5*B5)/(E5*COS(ATAN(E5/(3.14159265*(A5+2*B5)))))</f>
        <v>0.555664112645163</v>
      </c>
      <c r="N5" s="24">
        <f>C5*D5*B5/2/PI()/(A5+2*B5)*(1+PI()^2*(A5+2*B5)^2/E5^2)^0.5</f>
        <v>0.5556641121953</v>
      </c>
      <c r="O5" s="25">
        <f>2*M5-M5*M5</f>
        <v>0.802565619208589</v>
      </c>
      <c r="P5" s="26">
        <f>44.75*B5*M5*(A5+2*B5)</f>
        <v>12.1843248300268</v>
      </c>
      <c r="Q5" s="26">
        <f>4*(1+(PI()*(A5+2.25*B5)/E5)^2)^0.5/(C5*D5*PI()*B5^2*58)*1000*(1+(PI()*(A5+B5*4)/E5)^2)^0.5</f>
        <v>21.8085718901424</v>
      </c>
    </row>
    <row r="6" s="12" customFormat="1" ht="15" customHeight="1" spans="1:17">
      <c r="A6" s="16">
        <v>2.2</v>
      </c>
      <c r="B6" s="16">
        <v>0.1</v>
      </c>
      <c r="C6" s="17">
        <v>16</v>
      </c>
      <c r="D6" s="17">
        <v>6</v>
      </c>
      <c r="E6" s="17">
        <v>8.6</v>
      </c>
      <c r="F6" s="18">
        <f>ATAN(E6/(3.14159265*(A6+2.25*B6)))*180/3.14159265</f>
        <v>48.4636773700938</v>
      </c>
      <c r="G6" s="18">
        <f>ACOS(1/(1+(PI()*(A6+2.25*B6)/E6)^2)^0.5)*180/PI()</f>
        <v>41.5363227177801</v>
      </c>
      <c r="H6" s="18">
        <f>1+PI()^2*(A6+2*B6)^2/E6^2</f>
        <v>1.76864415022005</v>
      </c>
      <c r="I6" s="21">
        <f>PI()*(A6+2.25*B6)*E6*(1-O6)/(C6/2)^2</f>
        <v>0.0240761447235156</v>
      </c>
      <c r="J6" s="21">
        <f>I6*C6/2</f>
        <v>0.192609157788125</v>
      </c>
      <c r="K6" s="22">
        <f>(I6/SIN(2*F6*PI()/180))^0.5</f>
        <v>0.15573437695073</v>
      </c>
      <c r="L6" s="22">
        <f>(J6/(SIN(2*F6*PI()/180)))^0.5</f>
        <v>0.440483336022893</v>
      </c>
      <c r="M6" s="23">
        <f>(C6/2*D6*B6)/(E6*COS(ATAN(E6/(3.14159265*(A6+2*B6)))))</f>
        <v>0.846643062864026</v>
      </c>
      <c r="N6" s="24">
        <f>C6*D6*B6/2/PI()/(A6+2*B6)*(1+PI()^2*(A6+2*B6)^2/E6^2)^0.5</f>
        <v>0.846643062317035</v>
      </c>
      <c r="O6" s="25">
        <f>2*M6-M6*M6</f>
        <v>0.976481649832273</v>
      </c>
      <c r="P6" s="26">
        <f>44.75*B6*M6*(A6+2*B6)</f>
        <v>9.09294649515964</v>
      </c>
      <c r="Q6" s="26">
        <f>4*(1+(PI()*(A6+2.25*B6)/E6)^2)^0.5/(C6*D6*PI()*B6^2*58)*1000*(1+(PI()*(A6+B6*4)/E6)^2)^0.5</f>
        <v>42.1321810787198</v>
      </c>
    </row>
    <row r="7" s="12" customFormat="1" spans="1:17">
      <c r="A7" s="16">
        <v>2.95</v>
      </c>
      <c r="B7" s="16">
        <v>0.127</v>
      </c>
      <c r="C7" s="17">
        <v>16</v>
      </c>
      <c r="D7" s="17">
        <v>6</v>
      </c>
      <c r="E7" s="17">
        <v>9.3</v>
      </c>
      <c r="F7" s="18">
        <f>ATAN(E7/(3.14159265*(A7+2.25*B7)))*180/3.14159265</f>
        <v>42.4543756078856</v>
      </c>
      <c r="G7" s="18">
        <f t="shared" ref="G7:G15" si="12">ACOS(1/(1+(PI()*(A7+2.25*B7)/E7)^2)^0.5)*180/PI()</f>
        <v>47.5456244732314</v>
      </c>
      <c r="H7" s="18">
        <f t="shared" ref="H7:H15" si="13">1+PI()^2*(A7+2*B7)^2/E7^2</f>
        <v>2.17143680024851</v>
      </c>
      <c r="I7" s="21">
        <f>PI()*(A7+2.25*B7)*E7*(1-O7)/(C7/2)^2</f>
        <v>0.0170913639878693</v>
      </c>
      <c r="J7" s="21">
        <f>I7*C7/2</f>
        <v>0.136730911902954</v>
      </c>
      <c r="K7" s="22">
        <f>(I7/SIN(2*F7*PI()/180))^0.5</f>
        <v>0.130992605964768</v>
      </c>
      <c r="L7" s="22">
        <f>(J7/(SIN(2*F7*PI()/180)))^0.5</f>
        <v>0.370503039851938</v>
      </c>
      <c r="M7" s="23">
        <f t="shared" ref="M7:M15" si="14">(C7/2*D7*B7)/(E7*COS(ATAN(E7/(3.14159265*(A7+2*B7)))))</f>
        <v>0.89243413894</v>
      </c>
      <c r="N7" s="24">
        <f>C7*D7*B7/2/PI()/(A7+2*B7)*(1+PI()^2*(A7+2*B7)^2/E7^2)^0.5</f>
        <v>0.892434138470377</v>
      </c>
      <c r="O7" s="25">
        <f t="shared" ref="O7:O15" si="15">2*M7-M7*M7</f>
        <v>0.988429585534421</v>
      </c>
      <c r="P7" s="26">
        <f>44.75*B7*M7*(A7+2*B7)</f>
        <v>16.2504519296989</v>
      </c>
      <c r="Q7" s="26">
        <f>4*(1+(PI()*(A7+2.25*B7)/E7)^2)^0.5/(C7*D7*PI()*B7^2*58)*1000*(1+(PI()*(A7+B7*4)/E7)^2)^0.5</f>
        <v>32.2976138330877</v>
      </c>
    </row>
    <row r="8" s="12" customFormat="1" ht="15" customHeight="1" spans="1:17">
      <c r="A8" s="16">
        <v>2.95</v>
      </c>
      <c r="B8" s="16">
        <v>0.11</v>
      </c>
      <c r="C8" s="17">
        <v>16</v>
      </c>
      <c r="D8" s="17">
        <v>7</v>
      </c>
      <c r="E8" s="17">
        <v>9</v>
      </c>
      <c r="F8" s="18">
        <f>ATAN(E8/(3.14159265*(A8+2.25*B8)))*180/3.14159265</f>
        <v>41.8586400059927</v>
      </c>
      <c r="G8" s="18">
        <f>ACOS(1/(1+(PI()*(A8+2.25*B8)/E8)^2)^0.5)*180/PI()</f>
        <v>48.1413600743762</v>
      </c>
      <c r="H8" s="18">
        <f>1+PI()^2*(A8+2*B8)^2/E8^2</f>
        <v>2.22442799587786</v>
      </c>
      <c r="I8" s="21">
        <f>PI()*(A8+2.25*B8)*E8*(1-O8)/(C8/2)^2</f>
        <v>0.00847781596759071</v>
      </c>
      <c r="J8" s="21">
        <f>I8*C8/2</f>
        <v>0.0678225277407257</v>
      </c>
      <c r="K8" s="22">
        <f>(I8/SIN(2*F8*PI()/180))^0.5</f>
        <v>0.092352809075709</v>
      </c>
      <c r="L8" s="22">
        <f>(J8/(SIN(2*F8*PI()/180)))^0.5</f>
        <v>0.261213190236241</v>
      </c>
      <c r="M8" s="23">
        <f>(C8/2*D8*B8)/(E8*COS(ATAN(E8/(3.14159265*(A8+2*B8)))))</f>
        <v>0.922530543022593</v>
      </c>
      <c r="N8" s="24">
        <f>C8*D8*B8/2/PI()/(A8+2*B8)*(1+PI()^2*(A8+2*B8)^2/E8^2)^0.5</f>
        <v>0.922530542548699</v>
      </c>
      <c r="O8" s="25">
        <f>2*M8-M8*M8</f>
        <v>0.993998483235626</v>
      </c>
      <c r="P8" s="26">
        <f>44.75*B8*M8*(A8+2*B8)</f>
        <v>14.395466415751</v>
      </c>
      <c r="Q8" s="26">
        <f>4*(1+(PI()*(A8+2.25*B8)/E8)^2)^0.5/(C8*D8*PI()*B8^2*58)*1000*(1+(PI()*(A8+B8*4)/E8)^2)^0.5</f>
        <v>37.608978375076</v>
      </c>
    </row>
    <row r="9" s="12" customFormat="1" ht="15" customHeight="1" spans="1:17">
      <c r="A9" s="16">
        <v>2.98</v>
      </c>
      <c r="B9" s="16">
        <v>0.1</v>
      </c>
      <c r="C9" s="17">
        <v>16</v>
      </c>
      <c r="D9" s="17">
        <v>7</v>
      </c>
      <c r="E9" s="17">
        <v>7.4</v>
      </c>
      <c r="F9" s="18">
        <f>ATAN(E9/(3.14159265*(A9+2.25*B9)))*180/3.14159265</f>
        <v>36.3137758430895</v>
      </c>
      <c r="G9" s="18">
        <f>ACOS(1/(1+(PI()*(A9+2.25*B9)/E9)^2)^0.5)*180/PI()</f>
        <v>53.6862242296468</v>
      </c>
      <c r="H9" s="18">
        <f>1+PI()^2*(A9+2*B9)^2/E9^2</f>
        <v>2.82259655853864</v>
      </c>
      <c r="I9" s="21">
        <f>PI()*(A9+2.25*B9)*E9*(1-O9)/(C9/2)^2</f>
        <v>0.00395027811231459</v>
      </c>
      <c r="J9" s="21">
        <f>I9*C9/2</f>
        <v>0.0316022248985167</v>
      </c>
      <c r="K9" s="22">
        <f>(I9/SIN(2*F9*PI()/180))^0.5</f>
        <v>0.0643357335864221</v>
      </c>
      <c r="L9" s="22">
        <f>(J9/(SIN(2*F9*PI()/180)))^0.5</f>
        <v>0.181968933966281</v>
      </c>
      <c r="M9" s="23">
        <f>(C9/2*D9*B9)/(E9*COS(ATAN(E9/(3.14159265*(A9+2*B9)))))</f>
        <v>0.941749586841961</v>
      </c>
      <c r="N9" s="24">
        <f>C9*D9*B9/2/PI()/(A9+2*B9)*(1+PI()^2*(A9+2*B9)^2/E9^2)^0.5</f>
        <v>0.941749586460714</v>
      </c>
      <c r="O9" s="25">
        <f>2*M9-M9*M9</f>
        <v>0.996606889366918</v>
      </c>
      <c r="P9" s="26">
        <f>44.75*B9*M9*(A9+2*B9)</f>
        <v>13.4015674955545</v>
      </c>
      <c r="Q9" s="26">
        <f>4*(1+(PI()*(A9+2.25*B9)/E9)^2)^0.5/(C9*D9*PI()*B9^2*58)*1000*(1+(PI()*(A9+B9*4)/E9)^2)^0.5</f>
        <v>57.8875074239909</v>
      </c>
    </row>
    <row r="10" s="12" customFormat="1" ht="15" customHeight="1" spans="1:17">
      <c r="A10" s="16">
        <v>2.98</v>
      </c>
      <c r="B10" s="16">
        <v>0.1</v>
      </c>
      <c r="C10" s="17">
        <v>16</v>
      </c>
      <c r="D10" s="17">
        <v>7</v>
      </c>
      <c r="E10" s="17">
        <v>7.2</v>
      </c>
      <c r="F10" s="18">
        <f>ATAN(E10/(3.14159265*(A10+2.25*B10)))*180/3.14159265</f>
        <v>35.5677984311338</v>
      </c>
      <c r="G10" s="18">
        <f>ACOS(1/(1+(PI()*(A10+2.25*B10)/E10)^2)^0.5)*180/PI()</f>
        <v>54.432201640485</v>
      </c>
      <c r="H10" s="18">
        <f>1+PI()^2*(A10+2*B10)^2/E10^2</f>
        <v>2.92525824740694</v>
      </c>
      <c r="I10" s="21">
        <f>PI()*(A10+2.25*B10)*E10*(1-O10)/(C10/2)^2</f>
        <v>0.00192995392026684</v>
      </c>
      <c r="J10" s="21">
        <f>I10*C10/2</f>
        <v>0.0154396313621348</v>
      </c>
      <c r="K10" s="22">
        <f>(I10/SIN(2*F10*PI()/180))^0.5</f>
        <v>0.0451608560901045</v>
      </c>
      <c r="L10" s="22">
        <f>(J10/(SIN(2*F10*PI()/180)))^0.5</f>
        <v>0.127734190342011</v>
      </c>
      <c r="M10" s="23">
        <f>(C10/2*D10*B10)/(E10*COS(ATAN(E10/(3.14159265*(A10+2*B10)))))</f>
        <v>0.95872298763769</v>
      </c>
      <c r="N10" s="24">
        <f>C10*D10*B10/2/PI()/(A10+2*B10)*(1+PI()^2*(A10+2*B10)^2/E10^2)^0.5</f>
        <v>0.958722987263193</v>
      </c>
      <c r="O10" s="25">
        <f>2*M10-M10*M10</f>
        <v>0.998296208250442</v>
      </c>
      <c r="P10" s="26">
        <f>44.75*B10*M10*(A10+2*B10)</f>
        <v>13.6431074755781</v>
      </c>
      <c r="Q10" s="26">
        <f>4*(1+(PI()*(A10+2.25*B10)/E10)^2)^0.5/(C10*D10*PI()*B10^2*58)*1000*(1+(PI()*(A10+B10*4)/E10)^2)^0.5</f>
        <v>60.0434187324002</v>
      </c>
    </row>
    <row r="11" s="12" customFormat="1" ht="15" customHeight="1" spans="1:17">
      <c r="A11" s="16">
        <v>2.98</v>
      </c>
      <c r="B11" s="16">
        <v>0.1</v>
      </c>
      <c r="C11" s="17">
        <v>16</v>
      </c>
      <c r="D11" s="17">
        <v>7</v>
      </c>
      <c r="E11" s="17">
        <v>8</v>
      </c>
      <c r="F11" s="18">
        <f>ATAN(E11/(3.14159265*(A11+2.25*B11)))*180/3.14159265</f>
        <v>38.4683097812326</v>
      </c>
      <c r="G11" s="18">
        <f>ACOS(1/(1+(PI()*(A11+2.25*B11)/E11)^2)^0.5)*180/PI()</f>
        <v>51.5316902946117</v>
      </c>
      <c r="H11" s="18">
        <f>1+PI()^2*(A11+2*B11)^2/E11^2</f>
        <v>2.55945918039963</v>
      </c>
      <c r="I11" s="21">
        <f>PI()*(A11+2.25*B11)*E11*(1-O11)/(C11/2)^2</f>
        <v>0.0134100102012043</v>
      </c>
      <c r="J11" s="21">
        <f>I11*C11/2</f>
        <v>0.107280081609634</v>
      </c>
      <c r="K11" s="22">
        <f>(I11/SIN(2*F11*PI()/180))^0.5</f>
        <v>0.117329760449904</v>
      </c>
      <c r="L11" s="22">
        <f>(J11/(SIN(2*F11*PI()/180)))^0.5</f>
        <v>0.331858676996481</v>
      </c>
      <c r="M11" s="23">
        <f>(C11/2*D11*B11)/(E11*COS(ATAN(E11/(3.14159265*(A11+2*B11)))))</f>
        <v>0.896778398167574</v>
      </c>
      <c r="N11" s="24">
        <f>C11*D11*B11/2/PI()/(A11+2*B11)*(1+PI()^2*(A11+2*B11)^2/E11^2)^0.5</f>
        <v>0.896778397767209</v>
      </c>
      <c r="O11" s="25">
        <f>2*M11-M11*M11</f>
        <v>0.989345300915148</v>
      </c>
      <c r="P11" s="26">
        <f>44.75*B11*M11*(A11+2*B11)</f>
        <v>12.7616049951237</v>
      </c>
      <c r="Q11" s="26">
        <f>4*(1+(PI()*(A11+2.25*B11)/E11)^2)^0.5/(C11*D11*PI()*B11^2*58)*1000*(1+(PI()*(A11+B11*4)/E11)^2)^0.5</f>
        <v>52.3614551679765</v>
      </c>
    </row>
    <row r="12" s="12" customFormat="1" ht="15" customHeight="1" spans="1:17">
      <c r="A12" s="16">
        <v>4.8</v>
      </c>
      <c r="B12" s="16">
        <v>0.1</v>
      </c>
      <c r="C12" s="17">
        <v>16</v>
      </c>
      <c r="D12" s="17">
        <v>10</v>
      </c>
      <c r="E12" s="17">
        <v>23</v>
      </c>
      <c r="F12" s="18">
        <f>ATAN(E12/(3.14159265*(A12+2.25*B12)))*180/3.14159265</f>
        <v>55.535476265634</v>
      </c>
      <c r="G12" s="18">
        <f>ACOS(1/(1+(PI()*(A12+2.25*B12)/E12)^2)^0.5)*180/PI()</f>
        <v>34.4645238283708</v>
      </c>
      <c r="H12" s="18">
        <f>1+PI()^2*(A12+2*B12)^2/E12^2</f>
        <v>1.46642742916301</v>
      </c>
      <c r="I12" s="21">
        <f>PI()*(A12+2.25*B12)*E12*(1-O12)/(C12/2)^2</f>
        <v>0.833347855063296</v>
      </c>
      <c r="J12" s="21">
        <f>I12*C12/2</f>
        <v>6.66678284050637</v>
      </c>
      <c r="K12" s="22">
        <f>(I12/SIN(2*F12*PI()/180))^0.5</f>
        <v>0.945019361375794</v>
      </c>
      <c r="L12" s="22">
        <f>(J12/(SIN(2*F12*PI()/180)))^0.5</f>
        <v>2.67291839512562</v>
      </c>
      <c r="M12" s="23">
        <f>(C12/2*D12*B12)/(E12*COS(ATAN(E12/(3.14159265*(A12+2*B12)))))</f>
        <v>0.616737559651304</v>
      </c>
      <c r="N12" s="24">
        <f>C12*D12*B12/2/PI()/(A12+2*B12)*(1+PI()^2*(A12+2*B12)^2/E12^2)^0.5</f>
        <v>0.616737559170731</v>
      </c>
      <c r="O12" s="25">
        <f>2*M12-M12*M12</f>
        <v>0.853109901817962</v>
      </c>
      <c r="P12" s="26">
        <f>44.75*B12*M12*(A12+2*B12)</f>
        <v>13.7995028971979</v>
      </c>
      <c r="Q12" s="26">
        <f>4*(1+(PI()*(A12+2.25*B12)/E12)^2)^0.5/(C12*D12*PI()*B12^2*58)*1000*(1+(PI()*(A12+B12*4)/E12)^2)^0.5</f>
        <v>20.4116488046844</v>
      </c>
    </row>
    <row r="13" s="12" customFormat="1" ht="15" customHeight="1" spans="1:17">
      <c r="A13" s="16">
        <v>4.8</v>
      </c>
      <c r="B13" s="16">
        <v>0.1</v>
      </c>
      <c r="C13" s="17">
        <v>16</v>
      </c>
      <c r="D13" s="17">
        <v>4</v>
      </c>
      <c r="E13" s="17">
        <v>30</v>
      </c>
      <c r="F13" s="18">
        <f>ATAN(E13/(3.14159265*(A13+2.25*B13)))*180/3.14159265</f>
        <v>62.2459024277841</v>
      </c>
      <c r="G13" s="18">
        <f>ACOS(1/(1+(PI()*(A13+2.25*B13)/E13)^2)^0.5)*180/PI()</f>
        <v>27.7540976703226</v>
      </c>
      <c r="H13" s="18">
        <f>1+PI()^2*(A13+2*B13)^2/E13^2</f>
        <v>1.27415567780804</v>
      </c>
      <c r="I13" s="21">
        <f>PI()*(A13+2.25*B13)*E13*(1-O13)/(C13/2)^2</f>
        <v>4.38793646905159</v>
      </c>
      <c r="J13" s="21">
        <f>I13*C13/2</f>
        <v>35.1034917524127</v>
      </c>
      <c r="K13" s="22">
        <f>(I13/SIN(2*F13*PI()/180))^0.5</f>
        <v>2.30734196492404</v>
      </c>
      <c r="L13" s="22">
        <f>(J13/(SIN(2*F13*PI()/180)))^0.5</f>
        <v>6.52614859965632</v>
      </c>
      <c r="M13" s="23">
        <f>(C13/2*D13*B13)/(E13*COS(ATAN(E13/(3.14159265*(A13+2*B13)))))</f>
        <v>0.229954201293482</v>
      </c>
      <c r="N13" s="24">
        <f>C13*D13*B13/2/PI()/(A13+2*B13)*(1+PI()^2*(A13+2*B13)^2/E13^2)^0.5</f>
        <v>0.229954201087259</v>
      </c>
      <c r="O13" s="25">
        <f>2*M13-M13*M13</f>
        <v>0.407029467894441</v>
      </c>
      <c r="P13" s="26">
        <f>44.75*B13*M13*(A13+2*B13)</f>
        <v>5.14522525394166</v>
      </c>
      <c r="Q13" s="26">
        <f>4*(1+(PI()*(A13+2.25*B13)/E13)^2)^0.5/(C13*D13*PI()*B13^2*58)*1000*(1+(PI()*(A13+B13*4)/E13)^2)^0.5</f>
        <v>44.1338724821645</v>
      </c>
    </row>
    <row r="14" s="12" customFormat="1" ht="15" customHeight="1" spans="1:17">
      <c r="A14" s="16">
        <v>3.43</v>
      </c>
      <c r="B14" s="16">
        <v>0.254</v>
      </c>
      <c r="C14" s="17">
        <v>48</v>
      </c>
      <c r="D14" s="17">
        <v>1</v>
      </c>
      <c r="E14" s="17">
        <v>16.5</v>
      </c>
      <c r="F14" s="18">
        <f>ATAN(E14/(3.14159265*(A14+2.25*B14)))*180/3.14159265</f>
        <v>52.6968110597974</v>
      </c>
      <c r="G14" s="18">
        <f>ACOS(1/(1+(PI()*(A14+2.25*B14)/E14)^2)^0.5)*180/PI()</f>
        <v>37.3031890319781</v>
      </c>
      <c r="H14" s="18">
        <f>1+PI()^2*(A14+2*B14)^2/E14^2</f>
        <v>1.56219021264943</v>
      </c>
      <c r="I14" s="21">
        <f>PI()*(A14+2.25*B14)*E14*(1-O14)/(C14/2)^2</f>
        <v>0.0531372807269289</v>
      </c>
      <c r="J14" s="21">
        <f>I14*C14/2</f>
        <v>1.27529473744629</v>
      </c>
      <c r="K14" s="22">
        <f>(I14/SIN(2*F14*PI()/180))^0.5</f>
        <v>0.234764810560989</v>
      </c>
      <c r="L14" s="22">
        <f>(J14/(SIN(2*F14*PI()/180)))^0.5</f>
        <v>1.15010799087116</v>
      </c>
      <c r="M14" s="23">
        <f>(C14/2*D14*B14)/(E14*COS(ATAN(E14/(3.14159265*(A14+2*B14)))))</f>
        <v>0.615866144212934</v>
      </c>
      <c r="N14" s="24">
        <f>C14*D14*B14/2/PI()/(A14+2*B14)*(1+PI()^2*(A14+2*B14)^2/E14^2)^0.5</f>
        <v>0.615866143762457</v>
      </c>
      <c r="O14" s="25">
        <f>2*M14-M14*M14</f>
        <v>0.852441180838161</v>
      </c>
      <c r="P14" s="26">
        <f>44.75*B14*M14*(A14+2*B14)</f>
        <v>27.5669550760371</v>
      </c>
      <c r="Q14" s="26">
        <f>4*(1+(PI()*(A14+2.25*B14)/E14)^2)^0.5/(C14*D14*PI()*B14^2*58)*1000*(1+(PI()*(A14+B14*4)/E14)^2)^0.5</f>
        <v>11.6761444596308</v>
      </c>
    </row>
    <row r="15" ht="15" customHeight="1" spans="1:17">
      <c r="A15" s="16">
        <v>3.4</v>
      </c>
      <c r="B15" s="16">
        <v>0.1</v>
      </c>
      <c r="C15" s="17">
        <v>16</v>
      </c>
      <c r="D15" s="17">
        <v>7</v>
      </c>
      <c r="E15" s="17">
        <v>22</v>
      </c>
      <c r="F15" s="18">
        <f>ATAN(E15/(3.14159265*(A15+2.25*B15)))*180/3.14159265</f>
        <v>62.6317114641079</v>
      </c>
      <c r="G15" s="18">
        <f>ACOS(1/(1+(PI()*(A15+2.25*B15)/E15)^2)^0.5)*180/PI()</f>
        <v>27.3682886341876</v>
      </c>
      <c r="H15" s="18">
        <f>1+PI()^2*(A15+2*B15)^2/E15^2</f>
        <v>1.26427701040933</v>
      </c>
      <c r="I15" s="21">
        <f>PI()*(A15+2.25*B15)*E15*(1-O15)/(C15/2)^2</f>
        <v>0.769142393086751</v>
      </c>
      <c r="J15" s="21">
        <f>I15*C15/2</f>
        <v>6.153139144694</v>
      </c>
      <c r="K15" s="22">
        <f>(I15/SIN(2*F15*PI()/180))^0.5</f>
        <v>0.970562704046324</v>
      </c>
      <c r="L15" s="22">
        <f>(J15/(SIN(2*F15*PI()/180)))^0.5</f>
        <v>2.74516587839163</v>
      </c>
      <c r="M15" s="23">
        <f>(C15/2*D15*B15)/(E15*COS(ATAN(E15/(3.14159265*(A15+2*B15)))))</f>
        <v>0.556745575490548</v>
      </c>
      <c r="N15" s="24">
        <f>C15*D15*B15/2/PI()/(A15+2*B15)*(1+PI()^2*(A15+2*B15)^2/E15^2)^0.5</f>
        <v>0.556745574987356</v>
      </c>
      <c r="O15" s="25">
        <f>2*M15-M15*M15</f>
        <v>0.803525515152795</v>
      </c>
      <c r="P15" s="26">
        <f>44.75*B15*M15*(A15+2*B15)</f>
        <v>8.96917122115274</v>
      </c>
      <c r="Q15" s="26">
        <f>4*(1+(PI()*(A15+2.25*B15)/E15)^2)^0.5/(C15*D15*PI()*B15^2*58)*1000*(1+(PI()*(A15+B15*4)/E15)^2)^0.5</f>
        <v>25.1108089879518</v>
      </c>
    </row>
    <row r="16" spans="15:15">
      <c r="O16" s="27"/>
    </row>
    <row r="17" spans="15:15">
      <c r="O17" s="27"/>
    </row>
  </sheetData>
  <conditionalFormatting sqref="H3:H15">
    <cfRule type="cellIs" dxfId="0" priority="1" stopIfTrue="1" operator="between">
      <formula>1.042</formula>
      <formula>1.49</formula>
    </cfRule>
    <cfRule type="cellIs" dxfId="1" priority="2" stopIfTrue="1" operator="notBetween">
      <formula>1.042</formula>
      <formula>1.49</formula>
    </cfRule>
  </conditionalFormatting>
  <pageMargins left="0.75" right="0.75" top="1" bottom="1" header="0.5" footer="0.5"/>
  <pageSetup paperSize="9" orientation="portrait" horizontalDpi="600" verticalDpi="600"/>
  <headerFooter alignWithMargins="0" scaleWithDoc="0">
    <oddHeader>&amp;C&amp;A</oddHeader>
    <oddFooter>&amp;C第 &amp;P 頁</oddFooter>
  </headerFooter>
  <drawing r:id="rId2"/>
  <legacyDrawing r:id="rId3"/>
  <oleObjects>
    <oleObject shapeId="1053" progId="" r:id="rId4"/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103"/>
  <sheetViews>
    <sheetView workbookViewId="0">
      <pane xSplit="2" ySplit="3" topLeftCell="C4" activePane="bottomRight" state="frozen"/>
      <selection/>
      <selection pane="topRight"/>
      <selection pane="bottomLeft"/>
      <selection pane="bottomRight" activeCell="G8" sqref="G8"/>
    </sheetView>
  </sheetViews>
  <sheetFormatPr defaultColWidth="9" defaultRowHeight="14.25" outlineLevelCol="4"/>
  <cols>
    <col min="1" max="1" width="4.25" style="2" customWidth="1"/>
    <col min="2" max="2" width="4.5" style="2" customWidth="1"/>
    <col min="3" max="3" width="7.5" style="3"/>
    <col min="4" max="4" width="6.5" style="2"/>
    <col min="5" max="256" width="9" style="2"/>
  </cols>
  <sheetData>
    <row r="1" ht="20.25" spans="1:4">
      <c r="A1" s="4" t="s">
        <v>18</v>
      </c>
      <c r="B1" s="4"/>
      <c r="C1" s="5"/>
      <c r="D1" s="4"/>
    </row>
    <row r="2" spans="1:5">
      <c r="A2" s="6" t="s">
        <v>19</v>
      </c>
      <c r="B2" s="6"/>
      <c r="C2" s="7" t="s">
        <v>20</v>
      </c>
      <c r="D2" s="6" t="s">
        <v>21</v>
      </c>
      <c r="E2" s="6" t="s">
        <v>22</v>
      </c>
    </row>
    <row r="3" spans="1:5">
      <c r="A3" s="6" t="s">
        <v>23</v>
      </c>
      <c r="B3" s="6" t="s">
        <v>24</v>
      </c>
      <c r="C3" s="7" t="s">
        <v>25</v>
      </c>
      <c r="D3" s="6" t="s">
        <v>25</v>
      </c>
      <c r="E3" s="6" t="s">
        <v>25</v>
      </c>
    </row>
    <row r="4" s="1" customFormat="1" spans="1:5">
      <c r="A4" s="8">
        <v>17</v>
      </c>
      <c r="B4" s="8">
        <v>54</v>
      </c>
      <c r="C4" s="9">
        <v>3.2</v>
      </c>
      <c r="D4" s="10">
        <v>6.45</v>
      </c>
      <c r="E4" s="11">
        <f t="shared" ref="E4:E35" si="0">20.4484*A4/B4*19/35</f>
        <v>3.49462074074074</v>
      </c>
    </row>
    <row r="5" spans="1:5">
      <c r="A5" s="8">
        <v>18</v>
      </c>
      <c r="B5" s="8">
        <v>54</v>
      </c>
      <c r="C5" s="9">
        <f t="shared" ref="C5:C36" si="1">20.4484*A5/B5/2</f>
        <v>3.40806666666667</v>
      </c>
      <c r="D5" s="9">
        <f t="shared" ref="D5:D36" si="2">20.52735*27/27*A5/B5</f>
        <v>6.84245</v>
      </c>
      <c r="E5" s="11">
        <f>20.4484*A5/B5*19/35</f>
        <v>3.70018666666667</v>
      </c>
    </row>
    <row r="6" s="1" customFormat="1" spans="1:5">
      <c r="A6" s="8">
        <v>19</v>
      </c>
      <c r="B6" s="8">
        <v>54</v>
      </c>
      <c r="C6" s="9">
        <f>20.4484*A6/B6/2</f>
        <v>3.5974037037037</v>
      </c>
      <c r="D6" s="9">
        <f>20.52735*27/27*A6/B6</f>
        <v>7.22258611111111</v>
      </c>
      <c r="E6" s="11">
        <f>20.4484*A6/B6*19/35</f>
        <v>3.90575259259259</v>
      </c>
    </row>
    <row r="7" spans="1:5">
      <c r="A7" s="8">
        <v>20</v>
      </c>
      <c r="B7" s="8">
        <v>54</v>
      </c>
      <c r="C7" s="9">
        <f>20.4484*A7/B7/2</f>
        <v>3.78674074074074</v>
      </c>
      <c r="D7" s="9">
        <f>20.52735*27/27*A7/B7</f>
        <v>7.60272222222222</v>
      </c>
      <c r="E7" s="11">
        <f>20.4484*A7/B7*19/35</f>
        <v>4.11131851851852</v>
      </c>
    </row>
    <row r="8" spans="1:5">
      <c r="A8" s="8">
        <v>21</v>
      </c>
      <c r="B8" s="8">
        <v>54</v>
      </c>
      <c r="C8" s="9">
        <f>20.4484*A8/B8/2</f>
        <v>3.97607777777778</v>
      </c>
      <c r="D8" s="9">
        <f>20.52735*27/27*A8/B8</f>
        <v>7.98285833333333</v>
      </c>
      <c r="E8" s="11">
        <f>20.4484*A8/B8*19/35</f>
        <v>4.31688444444444</v>
      </c>
    </row>
    <row r="9" spans="1:5">
      <c r="A9" s="8">
        <v>22</v>
      </c>
      <c r="B9" s="8">
        <v>54</v>
      </c>
      <c r="C9" s="9">
        <f>20.4484*A9/B9/2</f>
        <v>4.16541481481481</v>
      </c>
      <c r="D9" s="9">
        <f>20.52735*27/27*A9/B9</f>
        <v>8.36299444444444</v>
      </c>
      <c r="E9" s="11">
        <f>20.4484*A9/B9*19/35</f>
        <v>4.52245037037037</v>
      </c>
    </row>
    <row r="10" s="1" customFormat="1" spans="1:5">
      <c r="A10" s="8">
        <v>23</v>
      </c>
      <c r="B10" s="8">
        <v>54</v>
      </c>
      <c r="C10" s="9">
        <f>20.4484*A10/B10/2</f>
        <v>4.35475185185185</v>
      </c>
      <c r="D10" s="9">
        <f>20.52735*27/27*A10/B10</f>
        <v>8.74313055555555</v>
      </c>
      <c r="E10" s="11">
        <f>20.4484*A10/B10*19/35</f>
        <v>4.7280162962963</v>
      </c>
    </row>
    <row r="11" s="1" customFormat="1" spans="1:5">
      <c r="A11" s="8">
        <v>24</v>
      </c>
      <c r="B11" s="8">
        <v>54</v>
      </c>
      <c r="C11" s="9">
        <f>20.4484*A11/B11/2</f>
        <v>4.54408888888889</v>
      </c>
      <c r="D11" s="9">
        <f>20.52735*27/27*A11/B11</f>
        <v>9.12326666666667</v>
      </c>
      <c r="E11" s="11">
        <f>20.4484*A11/B11*19/35</f>
        <v>4.93358222222222</v>
      </c>
    </row>
    <row r="12" s="1" customFormat="1" spans="1:5">
      <c r="A12" s="8">
        <v>17</v>
      </c>
      <c r="B12" s="8">
        <v>36</v>
      </c>
      <c r="C12" s="9">
        <f>20.4484*A12/B12/2</f>
        <v>4.82809444444444</v>
      </c>
      <c r="D12" s="9">
        <f>20.52735*27/27*A12/B12</f>
        <v>9.69347083333333</v>
      </c>
      <c r="E12" s="11">
        <f>20.4484*A12/B12*19/35</f>
        <v>5.24193111111111</v>
      </c>
    </row>
    <row r="13" s="1" customFormat="1" spans="1:5">
      <c r="A13" s="8">
        <v>27</v>
      </c>
      <c r="B13" s="8">
        <v>54</v>
      </c>
      <c r="C13" s="9">
        <f>20.4484*A13/B13/2</f>
        <v>5.1121</v>
      </c>
      <c r="D13" s="9">
        <f>20.52735*27/27*A13/B13</f>
        <v>10.263675</v>
      </c>
      <c r="E13" s="11">
        <f>20.4484*A13/B13*19/35</f>
        <v>5.55028</v>
      </c>
    </row>
    <row r="14" s="1" customFormat="1" spans="1:5">
      <c r="A14" s="8">
        <v>18</v>
      </c>
      <c r="B14" s="8">
        <v>36</v>
      </c>
      <c r="C14" s="9">
        <f>20.4484*A14/B14/2</f>
        <v>5.1121</v>
      </c>
      <c r="D14" s="9">
        <f>20.52735*27/27*A14/B14</f>
        <v>10.263675</v>
      </c>
      <c r="E14" s="11">
        <f>20.4484*A14/B14*19/35</f>
        <v>5.55028</v>
      </c>
    </row>
    <row r="15" s="1" customFormat="1" spans="1:5">
      <c r="A15" s="8">
        <v>19</v>
      </c>
      <c r="B15" s="8">
        <v>36</v>
      </c>
      <c r="C15" s="9">
        <f>20.4484*A15/B15/2</f>
        <v>5.39610555555555</v>
      </c>
      <c r="D15" s="9">
        <f>20.52735*27/27*A15/B15</f>
        <v>10.8338791666667</v>
      </c>
      <c r="E15" s="11">
        <f>20.4484*A15/B15*19/35</f>
        <v>5.85862888888889</v>
      </c>
    </row>
    <row r="16" spans="1:5">
      <c r="A16" s="8">
        <v>20</v>
      </c>
      <c r="B16" s="8">
        <v>36</v>
      </c>
      <c r="C16" s="9">
        <f>20.4484*A16/B16/2</f>
        <v>5.68011111111111</v>
      </c>
      <c r="D16" s="9">
        <f>20.52735*27/27*A16/B16</f>
        <v>11.4040833333333</v>
      </c>
      <c r="E16" s="11">
        <f>20.4484*A16/B16*19/35</f>
        <v>6.16697777777778</v>
      </c>
    </row>
    <row r="17" s="1" customFormat="1" spans="1:5">
      <c r="A17" s="8">
        <v>21</v>
      </c>
      <c r="B17" s="8">
        <v>36</v>
      </c>
      <c r="C17" s="9">
        <f>20.4484*A17/B17/2</f>
        <v>5.96411666666667</v>
      </c>
      <c r="D17" s="9">
        <f>20.52735*27/27*A17/B17</f>
        <v>11.9742875</v>
      </c>
      <c r="E17" s="11">
        <f>20.4484*A17/B17*19/35</f>
        <v>6.47532666666667</v>
      </c>
    </row>
    <row r="18" s="1" customFormat="1" spans="1:5">
      <c r="A18" s="8">
        <v>22</v>
      </c>
      <c r="B18" s="8">
        <v>36</v>
      </c>
      <c r="C18" s="9">
        <f>20.4484*A18/B18/2</f>
        <v>6.24812222222222</v>
      </c>
      <c r="D18" s="9">
        <f>20.52735*27/27*A18/B18</f>
        <v>12.5444916666667</v>
      </c>
      <c r="E18" s="11">
        <f>20.4484*A18/B18*19/35</f>
        <v>6.78367555555556</v>
      </c>
    </row>
    <row r="19" spans="1:5">
      <c r="A19" s="8">
        <v>17</v>
      </c>
      <c r="B19" s="8">
        <v>27</v>
      </c>
      <c r="C19" s="9">
        <f>20.4484*A19/B19/2</f>
        <v>6.43745925925926</v>
      </c>
      <c r="D19" s="9">
        <f>20.52735*27/27*A19/B19</f>
        <v>12.9246277777778</v>
      </c>
      <c r="E19" s="11">
        <f>20.4484*A19/B19*19/35</f>
        <v>6.98924148148148</v>
      </c>
    </row>
    <row r="20" spans="1:5">
      <c r="A20" s="8">
        <v>23</v>
      </c>
      <c r="B20" s="8">
        <v>36</v>
      </c>
      <c r="C20" s="9">
        <f>20.4484*A20/B20/2</f>
        <v>6.53212777777778</v>
      </c>
      <c r="D20" s="9">
        <f>20.52735*27/27*A20/B20</f>
        <v>13.1146958333333</v>
      </c>
      <c r="E20" s="11">
        <f>20.4484*A20/B20*19/35</f>
        <v>7.09202444444444</v>
      </c>
    </row>
    <row r="21" s="1" customFormat="1" spans="1:5">
      <c r="A21" s="8">
        <v>35</v>
      </c>
      <c r="B21" s="8">
        <v>54</v>
      </c>
      <c r="C21" s="9">
        <f>20.4484*A21/B21/2</f>
        <v>6.6267962962963</v>
      </c>
      <c r="D21" s="9">
        <f>20.52735*27/27*A21/B21</f>
        <v>13.3047638888889</v>
      </c>
      <c r="E21" s="11">
        <f>20.4484*A21/B21*19/35</f>
        <v>7.19480740740741</v>
      </c>
    </row>
    <row r="22" spans="1:5">
      <c r="A22" s="8">
        <v>24</v>
      </c>
      <c r="B22" s="8">
        <v>36</v>
      </c>
      <c r="C22" s="9">
        <f>20.4484*A22/B22/2</f>
        <v>6.81613333333333</v>
      </c>
      <c r="D22" s="9">
        <f>20.52735*27/27*A22/B22</f>
        <v>13.6849</v>
      </c>
      <c r="E22" s="11">
        <f>20.4484*A22/B22*19/35</f>
        <v>7.40037333333333</v>
      </c>
    </row>
    <row r="23" spans="1:5">
      <c r="A23" s="8">
        <v>36</v>
      </c>
      <c r="B23" s="8">
        <v>54</v>
      </c>
      <c r="C23" s="9">
        <f>20.4484*A23/B23/2</f>
        <v>6.81613333333333</v>
      </c>
      <c r="D23" s="9">
        <f>20.52735*27/27*A23/B23</f>
        <v>13.6849</v>
      </c>
      <c r="E23" s="11">
        <f>20.4484*A23/B23*19/35</f>
        <v>7.40037333333333</v>
      </c>
    </row>
    <row r="24" spans="1:5">
      <c r="A24" s="8">
        <v>18</v>
      </c>
      <c r="B24" s="8">
        <v>27</v>
      </c>
      <c r="C24" s="9">
        <f>20.4484*A24/B24/2</f>
        <v>6.81613333333333</v>
      </c>
      <c r="D24" s="9">
        <f>20.52735*27/27*A24/B24</f>
        <v>13.6849</v>
      </c>
      <c r="E24" s="11">
        <f>20.4484*A24/B24*19/35</f>
        <v>7.40037333333333</v>
      </c>
    </row>
    <row r="25" spans="1:5">
      <c r="A25" s="8">
        <v>19</v>
      </c>
      <c r="B25" s="8">
        <v>27</v>
      </c>
      <c r="C25" s="9">
        <f>20.4484*A25/B25/2</f>
        <v>7.19480740740741</v>
      </c>
      <c r="D25" s="9">
        <f>20.52735*27/27*A25/B25</f>
        <v>14.4451722222222</v>
      </c>
      <c r="E25" s="11">
        <f>20.4484*A25/B25*19/35</f>
        <v>7.81150518518518</v>
      </c>
    </row>
    <row r="26" spans="1:5">
      <c r="A26" s="8">
        <v>17</v>
      </c>
      <c r="B26" s="8">
        <v>24</v>
      </c>
      <c r="C26" s="9">
        <f>20.4484*A26/B26/2</f>
        <v>7.24214166666667</v>
      </c>
      <c r="D26" s="9">
        <f>20.52735*27/27*A26/B26</f>
        <v>14.54020625</v>
      </c>
      <c r="E26" s="11">
        <f>20.4484*A26/B26*19/35</f>
        <v>7.86289666666667</v>
      </c>
    </row>
    <row r="27" spans="1:5">
      <c r="A27" s="8">
        <v>17</v>
      </c>
      <c r="B27" s="8">
        <v>23</v>
      </c>
      <c r="C27" s="9">
        <f>20.4484*A27/B27/2</f>
        <v>7.55701739130435</v>
      </c>
      <c r="D27" s="9">
        <f>20.52735*27/27*A27/B27</f>
        <v>15.1723891304348</v>
      </c>
      <c r="E27" s="11">
        <f>20.4484*A27/B27*19/35</f>
        <v>8.20476173913043</v>
      </c>
    </row>
    <row r="28" spans="1:5">
      <c r="A28" s="8">
        <v>20</v>
      </c>
      <c r="B28" s="8">
        <v>27</v>
      </c>
      <c r="C28" s="9">
        <f>20.4484*A28/B28/2</f>
        <v>7.57348148148148</v>
      </c>
      <c r="D28" s="9">
        <f>20.52735*27/27*A28/B28</f>
        <v>15.2054444444444</v>
      </c>
      <c r="E28" s="11">
        <f>20.4484*A28/B28*19/35</f>
        <v>8.22263703703704</v>
      </c>
    </row>
    <row r="29" spans="1:5">
      <c r="A29" s="8">
        <v>18</v>
      </c>
      <c r="B29" s="8">
        <v>24</v>
      </c>
      <c r="C29" s="9">
        <f>20.4484*A29/B29/2</f>
        <v>7.66815</v>
      </c>
      <c r="D29" s="9">
        <f>20.52735*27/27*A29/B29</f>
        <v>15.3955125</v>
      </c>
      <c r="E29" s="11">
        <f>20.4484*A29/B29*19/35</f>
        <v>8.32542</v>
      </c>
    </row>
    <row r="30" spans="1:5">
      <c r="A30" s="8">
        <v>27</v>
      </c>
      <c r="B30" s="8">
        <v>36</v>
      </c>
      <c r="C30" s="9">
        <f>20.4484*A30/B30/2</f>
        <v>7.66815</v>
      </c>
      <c r="D30" s="9">
        <f>20.52735*27/27*A30/B30</f>
        <v>15.3955125</v>
      </c>
      <c r="E30" s="11">
        <f>20.4484*A30/B30*19/35</f>
        <v>8.32542</v>
      </c>
    </row>
    <row r="31" s="1" customFormat="1" spans="1:5">
      <c r="A31" s="8">
        <v>17</v>
      </c>
      <c r="B31" s="8">
        <v>22</v>
      </c>
      <c r="C31" s="9">
        <f>20.4484*A31/B31/2</f>
        <v>7.90051818181818</v>
      </c>
      <c r="D31" s="9">
        <f>20.52735*27/27*A31/B31</f>
        <v>15.8620431818182</v>
      </c>
      <c r="E31" s="11">
        <f>20.4484*A31/B31*19/35</f>
        <v>8.57770545454545</v>
      </c>
    </row>
    <row r="32" spans="1:5">
      <c r="A32" s="8">
        <v>21</v>
      </c>
      <c r="B32" s="8">
        <v>27</v>
      </c>
      <c r="C32" s="9">
        <f>20.4484*A32/B32/2</f>
        <v>7.95215555555556</v>
      </c>
      <c r="D32" s="9">
        <f>20.52735*27/27*A32/B32</f>
        <v>15.9657166666667</v>
      </c>
      <c r="E32" s="11">
        <f>20.4484*A32/B32*19/35</f>
        <v>8.63376888888889</v>
      </c>
    </row>
    <row r="33" spans="1:5">
      <c r="A33" s="8">
        <v>18</v>
      </c>
      <c r="B33" s="8">
        <v>23</v>
      </c>
      <c r="C33" s="9">
        <f>20.4484*A33/B33/2</f>
        <v>8.00154782608696</v>
      </c>
      <c r="D33" s="9">
        <f>20.52735*27/27*A33/B33</f>
        <v>16.0648826086957</v>
      </c>
      <c r="E33" s="11">
        <f>20.4484*A33/B33*19/35</f>
        <v>8.6873947826087</v>
      </c>
    </row>
    <row r="34" s="1" customFormat="1" spans="1:5">
      <c r="A34" s="8">
        <v>19</v>
      </c>
      <c r="B34" s="8">
        <v>24</v>
      </c>
      <c r="C34" s="9">
        <f>20.4484*A34/B34/2</f>
        <v>8.09415833333333</v>
      </c>
      <c r="D34" s="9">
        <f>20.52735*27/27*A34/B34</f>
        <v>16.25081875</v>
      </c>
      <c r="E34" s="11">
        <f>20.4484*A34/B34*19/35</f>
        <v>8.78794333333333</v>
      </c>
    </row>
    <row r="35" s="1" customFormat="1" spans="1:5">
      <c r="A35" s="8">
        <v>17</v>
      </c>
      <c r="B35" s="8">
        <v>21</v>
      </c>
      <c r="C35" s="9">
        <f>20.4484*A35/B35/2</f>
        <v>8.27673333333333</v>
      </c>
      <c r="D35" s="9">
        <f>20.52735*27/27*A35/B35</f>
        <v>16.6173785714286</v>
      </c>
      <c r="E35" s="11">
        <f>20.4484*A35/B35*19/35</f>
        <v>8.98616761904762</v>
      </c>
    </row>
    <row r="36" s="1" customFormat="1" spans="1:5">
      <c r="A36" s="8">
        <v>22</v>
      </c>
      <c r="B36" s="8">
        <v>27</v>
      </c>
      <c r="C36" s="9">
        <f>20.4484*A36/B36/2</f>
        <v>8.33082962962963</v>
      </c>
      <c r="D36" s="9">
        <f>20.52735*27/27*A36/B36</f>
        <v>16.7259888888889</v>
      </c>
      <c r="E36" s="11">
        <f t="shared" ref="E36:E67" si="3">20.4484*A36/B36*19/35</f>
        <v>9.04490074074074</v>
      </c>
    </row>
    <row r="37" s="1" customFormat="1" spans="1:5">
      <c r="A37" s="8">
        <v>18</v>
      </c>
      <c r="B37" s="8">
        <v>22</v>
      </c>
      <c r="C37" s="9">
        <f t="shared" ref="C37:C68" si="4">20.4484*A37/B37/2</f>
        <v>8.36525454545455</v>
      </c>
      <c r="D37" s="9">
        <f t="shared" ref="D37:D68" si="5">20.52735*27/27*A37/B37</f>
        <v>16.7951045454545</v>
      </c>
      <c r="E37" s="11">
        <f>20.4484*A37/B37*19/35</f>
        <v>9.08227636363636</v>
      </c>
    </row>
    <row r="38" s="1" customFormat="1" spans="1:5">
      <c r="A38" s="8">
        <v>19</v>
      </c>
      <c r="B38" s="8">
        <v>23</v>
      </c>
      <c r="C38" s="9">
        <f>20.4484*A38/B38/2</f>
        <v>8.44607826086956</v>
      </c>
      <c r="D38" s="9">
        <f>20.52735*27/27*A38/B38</f>
        <v>16.9573760869565</v>
      </c>
      <c r="E38" s="11">
        <f>20.4484*A38/B38*19/35</f>
        <v>9.17002782608695</v>
      </c>
    </row>
    <row r="39" s="1" customFormat="1" spans="1:5">
      <c r="A39" s="8">
        <v>20</v>
      </c>
      <c r="B39" s="8">
        <v>24</v>
      </c>
      <c r="C39" s="9">
        <f>20.4484*A39/B39/2</f>
        <v>8.52016666666667</v>
      </c>
      <c r="D39" s="9">
        <f>20.52735*27/27*A39/B39</f>
        <v>17.106125</v>
      </c>
      <c r="E39" s="11">
        <f>20.4484*A39/B39*19/35</f>
        <v>9.25046666666667</v>
      </c>
    </row>
    <row r="40" spans="1:5">
      <c r="A40" s="8">
        <v>17</v>
      </c>
      <c r="B40" s="8">
        <v>20</v>
      </c>
      <c r="C40" s="9">
        <f>20.4484*A40/B40/2</f>
        <v>8.69057</v>
      </c>
      <c r="D40" s="9">
        <f>20.52735*27/27*A40/B40</f>
        <v>17.4482475</v>
      </c>
      <c r="E40" s="11">
        <f>20.4484*A40/B40*19/35</f>
        <v>9.435476</v>
      </c>
    </row>
    <row r="41" s="1" customFormat="1" spans="1:5">
      <c r="A41" s="8">
        <v>23</v>
      </c>
      <c r="B41" s="8">
        <v>27</v>
      </c>
      <c r="C41" s="9">
        <f>20.4484*A41/B41/2</f>
        <v>8.7095037037037</v>
      </c>
      <c r="D41" s="9">
        <f>20.52735*27/27*A41/B41</f>
        <v>17.4862611111111</v>
      </c>
      <c r="E41" s="11">
        <f>20.4484*A41/B41*19/35</f>
        <v>9.45603259259259</v>
      </c>
    </row>
    <row r="42" s="1" customFormat="1" spans="1:5">
      <c r="A42" s="8">
        <v>18</v>
      </c>
      <c r="B42" s="8">
        <v>21</v>
      </c>
      <c r="C42" s="9">
        <f>20.4484*A42/B42/2</f>
        <v>8.7636</v>
      </c>
      <c r="D42" s="9">
        <f>20.52735*27/27*A42/B42</f>
        <v>17.5948714285714</v>
      </c>
      <c r="E42" s="11">
        <f>20.4484*A42/B42*19/35</f>
        <v>9.51476571428571</v>
      </c>
    </row>
    <row r="43" spans="1:5">
      <c r="A43" s="8">
        <v>19</v>
      </c>
      <c r="B43" s="8">
        <v>22</v>
      </c>
      <c r="C43" s="9">
        <f>20.4484*A43/B43/2</f>
        <v>8.82999090909091</v>
      </c>
      <c r="D43" s="9">
        <f>20.52735*27/27*A43/B43</f>
        <v>17.7281659090909</v>
      </c>
      <c r="E43" s="11">
        <f>20.4484*A43/B43*19/35</f>
        <v>9.58684727272727</v>
      </c>
    </row>
    <row r="44" spans="1:5">
      <c r="A44" s="8">
        <v>20</v>
      </c>
      <c r="B44" s="8">
        <v>23</v>
      </c>
      <c r="C44" s="9">
        <f>20.4484*A44/B44/2</f>
        <v>8.89060869565217</v>
      </c>
      <c r="D44" s="9">
        <f>20.52735*27/27*A44/B44</f>
        <v>17.8498695652174</v>
      </c>
      <c r="E44" s="11">
        <f>20.4484*A44/B44*19/35</f>
        <v>9.65266086956522</v>
      </c>
    </row>
    <row r="45" spans="1:5">
      <c r="A45" s="8">
        <v>21</v>
      </c>
      <c r="B45" s="8">
        <v>24</v>
      </c>
      <c r="C45" s="9">
        <f>20.4484*A45/B45/2</f>
        <v>8.946175</v>
      </c>
      <c r="D45" s="9">
        <f>20.52735*27/27*A45/B45</f>
        <v>17.96143125</v>
      </c>
      <c r="E45" s="11">
        <f>20.4484*A45/B45*19/35</f>
        <v>9.71299</v>
      </c>
    </row>
    <row r="46" s="1" customFormat="1" spans="1:5">
      <c r="A46" s="8">
        <v>24</v>
      </c>
      <c r="B46" s="8">
        <v>27</v>
      </c>
      <c r="C46" s="9">
        <f>20.4484*A46/B46/2</f>
        <v>9.08817777777778</v>
      </c>
      <c r="D46" s="9">
        <f>20.52735*27/27*A46/B46</f>
        <v>18.2465333333333</v>
      </c>
      <c r="E46" s="11">
        <f>20.4484*A46/B46*19/35</f>
        <v>9.86716444444444</v>
      </c>
    </row>
    <row r="47" spans="1:5">
      <c r="A47" s="8">
        <v>17</v>
      </c>
      <c r="B47" s="8">
        <v>19</v>
      </c>
      <c r="C47" s="9">
        <f>20.4484*A47/B47/2</f>
        <v>9.14796842105263</v>
      </c>
      <c r="D47" s="9">
        <f>20.52735*27/27*A47/B47</f>
        <v>18.3665763157895</v>
      </c>
      <c r="E47" s="11">
        <f>20.4484*A47/B47*19/35</f>
        <v>9.93208</v>
      </c>
    </row>
    <row r="48" s="1" customFormat="1" spans="1:5">
      <c r="A48" s="8">
        <v>18</v>
      </c>
      <c r="B48" s="8">
        <v>20</v>
      </c>
      <c r="C48" s="9">
        <f>20.4484*A48/B48/2</f>
        <v>9.20178</v>
      </c>
      <c r="D48" s="9">
        <f>20.52735*27/27*A48/B48</f>
        <v>18.474615</v>
      </c>
      <c r="E48" s="11">
        <f>20.4484*A48/B48*19/35</f>
        <v>9.990504</v>
      </c>
    </row>
    <row r="49" spans="1:5">
      <c r="A49" s="8">
        <v>19</v>
      </c>
      <c r="B49" s="8">
        <v>21</v>
      </c>
      <c r="C49" s="9">
        <f>20.4484*A49/B49/2</f>
        <v>9.25046666666667</v>
      </c>
      <c r="D49" s="9">
        <f>20.52735*27/27*A49/B49</f>
        <v>18.5723642857143</v>
      </c>
      <c r="E49" s="11">
        <f>20.4484*A49/B49*19/35</f>
        <v>10.0433638095238</v>
      </c>
    </row>
    <row r="50" spans="1:5">
      <c r="A50" s="8">
        <v>20</v>
      </c>
      <c r="B50" s="8">
        <v>22</v>
      </c>
      <c r="C50" s="9">
        <f>20.4484*A50/B50/2</f>
        <v>9.29472727272727</v>
      </c>
      <c r="D50" s="9">
        <f>20.52735*27/27*A50/B50</f>
        <v>18.6612272727273</v>
      </c>
      <c r="E50" s="11">
        <f>20.4484*A50/B50*19/35</f>
        <v>10.0914181818182</v>
      </c>
    </row>
    <row r="51" spans="1:5">
      <c r="A51" s="8">
        <v>21</v>
      </c>
      <c r="B51" s="8">
        <v>23</v>
      </c>
      <c r="C51" s="9">
        <f>20.4484*A51/B51/2</f>
        <v>9.33513913043478</v>
      </c>
      <c r="D51" s="9">
        <f>20.52735*27/27*A51/B51</f>
        <v>18.7423630434783</v>
      </c>
      <c r="E51" s="11">
        <f>20.4484*A51/B51*19/35</f>
        <v>10.1352939130435</v>
      </c>
    </row>
    <row r="52" spans="1:5">
      <c r="A52" s="8">
        <v>22</v>
      </c>
      <c r="B52" s="8">
        <v>24</v>
      </c>
      <c r="C52" s="9">
        <f>20.4484*A52/B52/2</f>
        <v>9.37218333333333</v>
      </c>
      <c r="D52" s="9">
        <f>20.52735*27/27*A52/B52</f>
        <v>18.8167375</v>
      </c>
      <c r="E52" s="11">
        <f>20.4484*A52/B52*19/35</f>
        <v>10.1755133333333</v>
      </c>
    </row>
    <row r="53" spans="1:5">
      <c r="A53" s="8">
        <v>17</v>
      </c>
      <c r="B53" s="8">
        <v>18</v>
      </c>
      <c r="C53" s="9">
        <f>20.4484*A53/B53/2</f>
        <v>9.65618888888889</v>
      </c>
      <c r="D53" s="9">
        <f>20.52735*27/27*A53/B53</f>
        <v>19.3869416666667</v>
      </c>
      <c r="E53" s="11">
        <f>20.4484*A53/B53*19/35</f>
        <v>10.4838622222222</v>
      </c>
    </row>
    <row r="54" spans="1:5">
      <c r="A54" s="8">
        <v>18</v>
      </c>
      <c r="B54" s="8">
        <v>19</v>
      </c>
      <c r="C54" s="9">
        <f>20.4484*A54/B54/2</f>
        <v>9.68608421052632</v>
      </c>
      <c r="D54" s="9">
        <f>20.52735*27/27*A54/B54</f>
        <v>19.4469631578947</v>
      </c>
      <c r="E54" s="11">
        <f>20.4484*A54/B54*19/35</f>
        <v>10.51632</v>
      </c>
    </row>
    <row r="55" spans="1:5">
      <c r="A55" s="8">
        <v>19</v>
      </c>
      <c r="B55" s="8">
        <v>20</v>
      </c>
      <c r="C55" s="9">
        <f>20.4484*A55/B55/2</f>
        <v>9.71299</v>
      </c>
      <c r="D55" s="9">
        <f>20.52735*27/27*A55/B55</f>
        <v>19.5009825</v>
      </c>
      <c r="E55" s="11">
        <f>20.4484*A55/B55*19/35</f>
        <v>10.545532</v>
      </c>
    </row>
    <row r="56" spans="1:5">
      <c r="A56" s="8">
        <v>20</v>
      </c>
      <c r="B56" s="8">
        <v>21</v>
      </c>
      <c r="C56" s="9">
        <f>20.4484*A56/B56/2</f>
        <v>9.73733333333333</v>
      </c>
      <c r="D56" s="9">
        <f>20.52735*27/27*A56/B56</f>
        <v>19.5498571428571</v>
      </c>
      <c r="E56" s="11">
        <f>20.4484*A56/B56*19/35</f>
        <v>10.5719619047619</v>
      </c>
    </row>
    <row r="57" spans="1:5">
      <c r="A57" s="8">
        <v>21</v>
      </c>
      <c r="B57" s="8">
        <v>22</v>
      </c>
      <c r="C57" s="9">
        <f>20.4484*A57/B57/2</f>
        <v>9.75946363636364</v>
      </c>
      <c r="D57" s="9">
        <f>20.52735*27/27*A57/B57</f>
        <v>19.5942886363636</v>
      </c>
      <c r="E57" s="11">
        <f>20.4484*A57/B57*19/35</f>
        <v>10.5959890909091</v>
      </c>
    </row>
    <row r="58" spans="1:5">
      <c r="A58" s="8">
        <v>22</v>
      </c>
      <c r="B58" s="8">
        <v>23</v>
      </c>
      <c r="C58" s="9">
        <f>20.4484*A58/B58/2</f>
        <v>9.77966956521739</v>
      </c>
      <c r="D58" s="9">
        <f>20.52735*27/27*A58/B58</f>
        <v>19.6348565217391</v>
      </c>
      <c r="E58" s="11">
        <f>20.4484*A58/B58*19/35</f>
        <v>10.6179269565217</v>
      </c>
    </row>
    <row r="59" spans="1:5">
      <c r="A59" s="8">
        <v>23</v>
      </c>
      <c r="B59" s="8">
        <v>24</v>
      </c>
      <c r="C59" s="9">
        <f>20.4484*A59/B59/2</f>
        <v>9.79819166666667</v>
      </c>
      <c r="D59" s="9">
        <f>20.52735*27/27*A59/B59</f>
        <v>19.67204375</v>
      </c>
      <c r="E59" s="11">
        <f>20.4484*A59/B59*19/35</f>
        <v>10.6380366666667</v>
      </c>
    </row>
    <row r="60" spans="1:5">
      <c r="A60" s="8">
        <v>35</v>
      </c>
      <c r="B60" s="8">
        <v>36</v>
      </c>
      <c r="C60" s="9">
        <f>20.4484*A60/B60/2</f>
        <v>9.94019444444444</v>
      </c>
      <c r="D60" s="9">
        <f>20.52735*27/27*A60/B60</f>
        <v>19.9571458333333</v>
      </c>
      <c r="E60" s="11">
        <f>20.4484*A60/B60*19/35</f>
        <v>10.7922111111111</v>
      </c>
    </row>
    <row r="61" spans="1:5">
      <c r="A61" s="8">
        <v>54</v>
      </c>
      <c r="B61" s="8">
        <v>54</v>
      </c>
      <c r="C61" s="9">
        <f>20.4484*A61/B61/2</f>
        <v>10.2242</v>
      </c>
      <c r="D61" s="9">
        <f>20.52735*27/27*A61/B61</f>
        <v>20.52735</v>
      </c>
      <c r="E61" s="11">
        <f>20.4484*A61/B61*19/35</f>
        <v>11.10056</v>
      </c>
    </row>
    <row r="62" spans="1:5">
      <c r="A62" s="8">
        <v>36</v>
      </c>
      <c r="B62" s="8">
        <v>36</v>
      </c>
      <c r="C62" s="9">
        <f>20.4484*A62/B62/2</f>
        <v>10.2242</v>
      </c>
      <c r="D62" s="9">
        <f>20.52735*27/27*A62/B62</f>
        <v>20.52735</v>
      </c>
      <c r="E62" s="11">
        <f>20.4484*A62/B62*19/35</f>
        <v>11.10056</v>
      </c>
    </row>
    <row r="63" spans="1:5">
      <c r="A63" s="8">
        <v>27</v>
      </c>
      <c r="B63" s="8">
        <v>27</v>
      </c>
      <c r="C63" s="9">
        <f>20.4484*A63/B63/2</f>
        <v>10.2242</v>
      </c>
      <c r="D63" s="9">
        <f>20.52735*27/27*A63/B63</f>
        <v>20.52735</v>
      </c>
      <c r="E63" s="11">
        <f>20.4484*A63/B63*19/35</f>
        <v>11.10056</v>
      </c>
    </row>
    <row r="64" spans="1:5">
      <c r="A64" s="8">
        <v>24</v>
      </c>
      <c r="B64" s="8">
        <v>24</v>
      </c>
      <c r="C64" s="9">
        <f>20.4484*A64/B64/2</f>
        <v>10.2242</v>
      </c>
      <c r="D64" s="9">
        <f>20.52735*27/27*A64/B64</f>
        <v>20.52735</v>
      </c>
      <c r="E64" s="11">
        <f>20.4484*A64/B64*19/35</f>
        <v>11.10056</v>
      </c>
    </row>
    <row r="65" spans="1:5">
      <c r="A65" s="8">
        <v>23</v>
      </c>
      <c r="B65" s="8">
        <v>23</v>
      </c>
      <c r="C65" s="9">
        <f>20.4484*A65/B65/2</f>
        <v>10.2242</v>
      </c>
      <c r="D65" s="9">
        <f>20.52735*27/27*A65/B65</f>
        <v>20.52735</v>
      </c>
      <c r="E65" s="11">
        <f>20.4484*A65/B65*19/35</f>
        <v>11.10056</v>
      </c>
    </row>
    <row r="66" spans="1:5">
      <c r="A66" s="8">
        <v>22</v>
      </c>
      <c r="B66" s="8">
        <v>22</v>
      </c>
      <c r="C66" s="9">
        <f>20.4484*A66/B66/2</f>
        <v>10.2242</v>
      </c>
      <c r="D66" s="9">
        <f>20.52735*27/27*A66/B66</f>
        <v>20.52735</v>
      </c>
      <c r="E66" s="11">
        <f>20.4484*A66/B66*19/35</f>
        <v>11.10056</v>
      </c>
    </row>
    <row r="67" spans="1:5">
      <c r="A67" s="8">
        <v>21</v>
      </c>
      <c r="B67" s="8">
        <v>21</v>
      </c>
      <c r="C67" s="9">
        <f>20.4484*A67/B67/2</f>
        <v>10.2242</v>
      </c>
      <c r="D67" s="9">
        <f>20.52735*27/27*A67/B67</f>
        <v>20.52735</v>
      </c>
      <c r="E67" s="11">
        <f>20.4484*A67/B67*19/35</f>
        <v>11.10056</v>
      </c>
    </row>
    <row r="68" spans="1:5">
      <c r="A68" s="8">
        <v>20</v>
      </c>
      <c r="B68" s="8">
        <v>20</v>
      </c>
      <c r="C68" s="9">
        <f>20.4484*A68/B68/2</f>
        <v>10.2242</v>
      </c>
      <c r="D68" s="9">
        <f>20.52735*27/27*A68/B68</f>
        <v>20.52735</v>
      </c>
      <c r="E68" s="11">
        <f t="shared" ref="E68:E103" si="6">20.4484*A68/B68*19/35</f>
        <v>11.10056</v>
      </c>
    </row>
    <row r="69" spans="1:5">
      <c r="A69" s="8">
        <v>19</v>
      </c>
      <c r="B69" s="8">
        <v>19</v>
      </c>
      <c r="C69" s="9">
        <f t="shared" ref="C69:C103" si="7">20.4484*A69/B69/2</f>
        <v>10.2242</v>
      </c>
      <c r="D69" s="9">
        <f t="shared" ref="D69:D103" si="8">20.52735*27/27*A69/B69</f>
        <v>20.52735</v>
      </c>
      <c r="E69" s="11">
        <f>20.4484*A69/B69*19/35</f>
        <v>11.10056</v>
      </c>
    </row>
    <row r="70" spans="1:5">
      <c r="A70" s="8">
        <v>18</v>
      </c>
      <c r="B70" s="8">
        <v>18</v>
      </c>
      <c r="C70" s="9">
        <f>20.4484*A70/B70/2</f>
        <v>10.2242</v>
      </c>
      <c r="D70" s="9">
        <f>20.52735*27/27*A70/B70</f>
        <v>20.52735</v>
      </c>
      <c r="E70" s="11">
        <f>20.4484*A70/B70*19/35</f>
        <v>11.10056</v>
      </c>
    </row>
    <row r="71" spans="1:5">
      <c r="A71" s="8">
        <v>17</v>
      </c>
      <c r="B71" s="8">
        <v>17</v>
      </c>
      <c r="C71" s="9">
        <f>20.4484*A71/B71/2</f>
        <v>10.2242</v>
      </c>
      <c r="D71" s="9">
        <f>20.52735*27/27*A71/B71</f>
        <v>20.52735</v>
      </c>
      <c r="E71" s="11">
        <f>20.4484*A71/B71*19/35</f>
        <v>11.10056</v>
      </c>
    </row>
    <row r="72" spans="1:5">
      <c r="A72" s="8">
        <v>24</v>
      </c>
      <c r="B72" s="8">
        <v>23</v>
      </c>
      <c r="C72" s="9">
        <f>20.4484*A72/B72/2</f>
        <v>10.6687304347826</v>
      </c>
      <c r="D72" s="9">
        <f>20.52735*27/27*A72/B72</f>
        <v>21.4198434782609</v>
      </c>
      <c r="E72" s="11">
        <f>20.4484*A72/B72*19/35</f>
        <v>11.5831930434783</v>
      </c>
    </row>
    <row r="73" spans="1:5">
      <c r="A73" s="8">
        <v>23</v>
      </c>
      <c r="B73" s="8">
        <v>22</v>
      </c>
      <c r="C73" s="9">
        <f>20.4484*A73/B73/2</f>
        <v>10.6889363636364</v>
      </c>
      <c r="D73" s="9">
        <f>20.52735*27/27*A73/B73</f>
        <v>21.4604113636364</v>
      </c>
      <c r="E73" s="11">
        <f>20.4484*A73/B73*19/35</f>
        <v>11.6051309090909</v>
      </c>
    </row>
    <row r="74" spans="1:5">
      <c r="A74" s="8">
        <v>22</v>
      </c>
      <c r="B74" s="8">
        <v>21</v>
      </c>
      <c r="C74" s="9">
        <f>20.4484*A74/B74/2</f>
        <v>10.7110666666667</v>
      </c>
      <c r="D74" s="9">
        <f>20.52735*27/27*A74/B74</f>
        <v>21.5048428571429</v>
      </c>
      <c r="E74" s="11">
        <f>20.4484*A74/B74*19/35</f>
        <v>11.6291580952381</v>
      </c>
    </row>
    <row r="75" spans="1:5">
      <c r="A75" s="8">
        <v>21</v>
      </c>
      <c r="B75" s="8">
        <v>20</v>
      </c>
      <c r="C75" s="9">
        <f>20.4484*A75/B75/2</f>
        <v>10.73541</v>
      </c>
      <c r="D75" s="9">
        <f>20.52735*27/27*A75/B75</f>
        <v>21.5537175</v>
      </c>
      <c r="E75" s="11">
        <f>20.4484*A75/B75*19/35</f>
        <v>11.655588</v>
      </c>
    </row>
    <row r="76" spans="1:5">
      <c r="A76" s="8">
        <v>20</v>
      </c>
      <c r="B76" s="8">
        <v>19</v>
      </c>
      <c r="C76" s="9">
        <f>20.4484*A76/B76/2</f>
        <v>10.7623157894737</v>
      </c>
      <c r="D76" s="9">
        <f>20.52735*27/27*A76/B76</f>
        <v>21.6077368421053</v>
      </c>
      <c r="E76" s="11">
        <f>20.4484*A76/B76*19/35</f>
        <v>11.6848</v>
      </c>
    </row>
    <row r="77" spans="1:5">
      <c r="A77" s="8">
        <v>19</v>
      </c>
      <c r="B77" s="8">
        <v>18</v>
      </c>
      <c r="C77" s="9">
        <f>20.4484*A77/B77/2</f>
        <v>10.7922111111111</v>
      </c>
      <c r="D77" s="9">
        <f>20.52735*27/27*A77/B77</f>
        <v>21.6677583333333</v>
      </c>
      <c r="E77" s="11">
        <f>20.4484*A77/B77*19/35</f>
        <v>11.7172577777778</v>
      </c>
    </row>
    <row r="78" spans="1:5">
      <c r="A78" s="8">
        <v>18</v>
      </c>
      <c r="B78" s="8">
        <v>17</v>
      </c>
      <c r="C78" s="9">
        <f>20.4484*A78/B78/2</f>
        <v>10.8256235294118</v>
      </c>
      <c r="D78" s="9">
        <f>20.52735*27/27*A78/B78</f>
        <v>21.7348411764706</v>
      </c>
      <c r="E78" s="11">
        <f>20.4484*A78/B78*19/35</f>
        <v>11.7535341176471</v>
      </c>
    </row>
    <row r="79" spans="1:5">
      <c r="A79" s="8">
        <v>24</v>
      </c>
      <c r="B79" s="8">
        <v>22</v>
      </c>
      <c r="C79" s="9">
        <f>20.4484*A79/B79/2</f>
        <v>11.1536727272727</v>
      </c>
      <c r="D79" s="9">
        <f>20.52735*27/27*A79/B79</f>
        <v>22.3934727272727</v>
      </c>
      <c r="E79" s="11">
        <f>20.4484*A79/B79*19/35</f>
        <v>12.1097018181818</v>
      </c>
    </row>
    <row r="80" spans="1:5">
      <c r="A80" s="8">
        <v>23</v>
      </c>
      <c r="B80" s="8">
        <v>21</v>
      </c>
      <c r="C80" s="9">
        <f>20.4484*A80/B80/2</f>
        <v>11.1979333333333</v>
      </c>
      <c r="D80" s="9">
        <f>20.52735*27/27*A80/B80</f>
        <v>22.4823357142857</v>
      </c>
      <c r="E80" s="11">
        <f>20.4484*A80/B80*19/35</f>
        <v>12.1577561904762</v>
      </c>
    </row>
    <row r="81" spans="1:5">
      <c r="A81" s="8">
        <v>22</v>
      </c>
      <c r="B81" s="8">
        <v>20</v>
      </c>
      <c r="C81" s="9">
        <f>20.4484*A81/B81/2</f>
        <v>11.24662</v>
      </c>
      <c r="D81" s="9">
        <f>20.52735*27/27*A81/B81</f>
        <v>22.580085</v>
      </c>
      <c r="E81" s="11">
        <f>20.4484*A81/B81*19/35</f>
        <v>12.210616</v>
      </c>
    </row>
    <row r="82" spans="1:5">
      <c r="A82" s="8">
        <v>21</v>
      </c>
      <c r="B82" s="8">
        <v>19</v>
      </c>
      <c r="C82" s="9">
        <f>20.4484*A82/B82/2</f>
        <v>11.3004315789474</v>
      </c>
      <c r="D82" s="9">
        <f>20.52735*27/27*A82/B82</f>
        <v>22.6881236842105</v>
      </c>
      <c r="E82" s="11">
        <f>20.4484*A82/B82*19/35</f>
        <v>12.26904</v>
      </c>
    </row>
    <row r="83" spans="1:5">
      <c r="A83" s="8">
        <v>20</v>
      </c>
      <c r="B83" s="8">
        <v>18</v>
      </c>
      <c r="C83" s="9">
        <f>20.4484*A83/B83/2</f>
        <v>11.3602222222222</v>
      </c>
      <c r="D83" s="9">
        <f>20.52735*27/27*A83/B83</f>
        <v>22.8081666666667</v>
      </c>
      <c r="E83" s="11">
        <f>20.4484*A83/B83*19/35</f>
        <v>12.3339555555556</v>
      </c>
    </row>
    <row r="84" spans="1:5">
      <c r="A84" s="8">
        <v>19</v>
      </c>
      <c r="B84" s="8">
        <v>17</v>
      </c>
      <c r="C84" s="9">
        <f>20.4484*A84/B84/2</f>
        <v>11.4270470588235</v>
      </c>
      <c r="D84" s="9">
        <f>20.52735*27/27*A84/B84</f>
        <v>22.9423323529412</v>
      </c>
      <c r="E84" s="11">
        <f>20.4484*A84/B84*19/35</f>
        <v>12.4065082352941</v>
      </c>
    </row>
    <row r="85" spans="1:5">
      <c r="A85" s="8">
        <v>24</v>
      </c>
      <c r="B85" s="8">
        <v>21</v>
      </c>
      <c r="C85" s="9">
        <f>20.4484*A85/B85/2</f>
        <v>11.6848</v>
      </c>
      <c r="D85" s="9">
        <f>20.52735*27/27*A85/B85</f>
        <v>23.4598285714286</v>
      </c>
      <c r="E85" s="11">
        <f>20.4484*A85/B85*19/35</f>
        <v>12.6863542857143</v>
      </c>
    </row>
    <row r="86" spans="1:5">
      <c r="A86" s="8">
        <v>23</v>
      </c>
      <c r="B86" s="8">
        <v>20</v>
      </c>
      <c r="C86" s="9">
        <f>20.4484*A86/B86/2</f>
        <v>11.75783</v>
      </c>
      <c r="D86" s="9">
        <f>20.52735*27/27*A86/B86</f>
        <v>23.6064525</v>
      </c>
      <c r="E86" s="11">
        <f>20.4484*A86/B86*19/35</f>
        <v>12.765644</v>
      </c>
    </row>
    <row r="87" spans="1:5">
      <c r="A87" s="8">
        <v>22</v>
      </c>
      <c r="B87" s="8">
        <v>19</v>
      </c>
      <c r="C87" s="9">
        <f>20.4484*A87/B87/2</f>
        <v>11.8385473684211</v>
      </c>
      <c r="D87" s="9">
        <f>20.52735*27/27*A87/B87</f>
        <v>23.7685105263158</v>
      </c>
      <c r="E87" s="11">
        <f>20.4484*A87/B87*19/35</f>
        <v>12.85328</v>
      </c>
    </row>
    <row r="88" spans="1:5">
      <c r="A88" s="8">
        <v>21</v>
      </c>
      <c r="B88" s="8">
        <v>18</v>
      </c>
      <c r="C88" s="9">
        <f>20.4484*A88/B88/2</f>
        <v>11.9282333333333</v>
      </c>
      <c r="D88" s="9">
        <f>20.52735*27/27*A88/B88</f>
        <v>23.948575</v>
      </c>
      <c r="E88" s="11">
        <f>20.4484*A88/B88*19/35</f>
        <v>12.9506533333333</v>
      </c>
    </row>
    <row r="89" spans="1:5">
      <c r="A89" s="8">
        <v>20</v>
      </c>
      <c r="B89" s="8">
        <v>17</v>
      </c>
      <c r="C89" s="9">
        <f>20.4484*A89/B89/2</f>
        <v>12.0284705882353</v>
      </c>
      <c r="D89" s="9">
        <f>20.52735*27/27*A89/B89</f>
        <v>24.1498235294118</v>
      </c>
      <c r="E89" s="11">
        <f>20.4484*A89/B89*19/35</f>
        <v>13.0594823529412</v>
      </c>
    </row>
    <row r="90" spans="1:5">
      <c r="A90" s="8">
        <v>24</v>
      </c>
      <c r="B90" s="8">
        <v>20</v>
      </c>
      <c r="C90" s="9">
        <f>20.4484*A90/B90/2</f>
        <v>12.26904</v>
      </c>
      <c r="D90" s="9">
        <f>20.52735*27/27*A90/B90</f>
        <v>24.63282</v>
      </c>
      <c r="E90" s="11">
        <f>20.4484*A90/B90*19/35</f>
        <v>13.320672</v>
      </c>
    </row>
    <row r="91" spans="1:5">
      <c r="A91" s="8">
        <v>23</v>
      </c>
      <c r="B91" s="8">
        <v>19</v>
      </c>
      <c r="C91" s="9">
        <f>20.4484*A91/B91/2</f>
        <v>12.3766631578947</v>
      </c>
      <c r="D91" s="9">
        <f>20.52735*27/27*A91/B91</f>
        <v>24.848897368421</v>
      </c>
      <c r="E91" s="11">
        <f>20.4484*A91/B91*19/35</f>
        <v>13.43752</v>
      </c>
    </row>
    <row r="92" spans="1:5">
      <c r="A92" s="8">
        <v>22</v>
      </c>
      <c r="B92" s="8">
        <v>18</v>
      </c>
      <c r="C92" s="9">
        <f>20.4484*A92/B92/2</f>
        <v>12.4962444444444</v>
      </c>
      <c r="D92" s="9">
        <f>20.52735*27/27*A92/B92</f>
        <v>25.0889833333333</v>
      </c>
      <c r="E92" s="11">
        <f>20.4484*A92/B92*19/35</f>
        <v>13.5673511111111</v>
      </c>
    </row>
    <row r="93" spans="1:5">
      <c r="A93" s="8">
        <v>21</v>
      </c>
      <c r="B93" s="8">
        <v>17</v>
      </c>
      <c r="C93" s="9">
        <f>20.4484*A93/B93/2</f>
        <v>12.6298941176471</v>
      </c>
      <c r="D93" s="9">
        <f>20.52735*27/27*A93/B93</f>
        <v>25.3573147058824</v>
      </c>
      <c r="E93" s="11">
        <f>20.4484*A93/B93*19/35</f>
        <v>13.7124564705882</v>
      </c>
    </row>
    <row r="94" spans="1:5">
      <c r="A94" s="8">
        <v>24</v>
      </c>
      <c r="B94" s="8">
        <v>19</v>
      </c>
      <c r="C94" s="9">
        <f>20.4484*A94/B94/2</f>
        <v>12.9147789473684</v>
      </c>
      <c r="D94" s="9">
        <f>20.52735*27/27*A94/B94</f>
        <v>25.9292842105263</v>
      </c>
      <c r="E94" s="11">
        <f>20.4484*A94/B94*19/35</f>
        <v>14.02176</v>
      </c>
    </row>
    <row r="95" spans="1:5">
      <c r="A95" s="8">
        <v>23</v>
      </c>
      <c r="B95" s="8">
        <v>18</v>
      </c>
      <c r="C95" s="9">
        <f>20.4484*A95/B95/2</f>
        <v>13.0642555555556</v>
      </c>
      <c r="D95" s="9">
        <f>20.52735*27/27*A95/B95</f>
        <v>26.2293916666667</v>
      </c>
      <c r="E95" s="11">
        <f>20.4484*A95/B95*19/35</f>
        <v>14.1840488888889</v>
      </c>
    </row>
    <row r="96" spans="1:5">
      <c r="A96" s="8">
        <v>22</v>
      </c>
      <c r="B96" s="8">
        <v>17</v>
      </c>
      <c r="C96" s="9">
        <f>20.4484*A96/B96/2</f>
        <v>13.2313176470588</v>
      </c>
      <c r="D96" s="9">
        <f>20.52735*27/27*A96/B96</f>
        <v>26.5648058823529</v>
      </c>
      <c r="E96" s="11">
        <f>20.4484*A96/B96*19/35</f>
        <v>14.3654305882353</v>
      </c>
    </row>
    <row r="97" spans="1:5">
      <c r="A97" s="8">
        <v>35</v>
      </c>
      <c r="B97" s="8">
        <v>27</v>
      </c>
      <c r="C97" s="9">
        <f>20.4484*A97/B97/2</f>
        <v>13.2535925925926</v>
      </c>
      <c r="D97" s="9">
        <f>20.52735*27/27*A97/B97</f>
        <v>26.6095277777778</v>
      </c>
      <c r="E97" s="11">
        <f>20.4484*A97/B97*19/35</f>
        <v>14.3896148148148</v>
      </c>
    </row>
    <row r="98" spans="1:5">
      <c r="A98" s="8">
        <v>24</v>
      </c>
      <c r="B98" s="8">
        <v>18</v>
      </c>
      <c r="C98" s="9">
        <f>20.4484*A98/B98/2</f>
        <v>13.6322666666667</v>
      </c>
      <c r="D98" s="9">
        <f>20.52735*27/27*A98/B98</f>
        <v>27.3698</v>
      </c>
      <c r="E98" s="11">
        <f>20.4484*A98/B98*19/35</f>
        <v>14.8007466666667</v>
      </c>
    </row>
    <row r="99" spans="1:5">
      <c r="A99" s="8">
        <v>36</v>
      </c>
      <c r="B99" s="8">
        <v>27</v>
      </c>
      <c r="C99" s="9">
        <f>20.4484*A99/B99/2</f>
        <v>13.6322666666667</v>
      </c>
      <c r="D99" s="9">
        <f>20.52735*27/27*A99/B99</f>
        <v>27.3698</v>
      </c>
      <c r="E99" s="11">
        <f>20.4484*A99/B99*19/35</f>
        <v>14.8007466666667</v>
      </c>
    </row>
    <row r="100" spans="1:5">
      <c r="A100" s="8">
        <v>23</v>
      </c>
      <c r="B100" s="8">
        <v>17</v>
      </c>
      <c r="C100" s="9">
        <f>20.4484*A100/B100/2</f>
        <v>13.8327411764706</v>
      </c>
      <c r="D100" s="9">
        <f>20.52735*27/27*A100/B100</f>
        <v>27.7722970588235</v>
      </c>
      <c r="E100" s="11">
        <f>20.4484*A100/B100*19/35</f>
        <v>15.0184047058824</v>
      </c>
    </row>
    <row r="101" spans="1:5">
      <c r="A101" s="8">
        <v>24</v>
      </c>
      <c r="B101" s="8">
        <v>17</v>
      </c>
      <c r="C101" s="9">
        <f>20.4484*A101/B101/2</f>
        <v>14.4341647058824</v>
      </c>
      <c r="D101" s="9">
        <f>20.52735*27/27*A101/B101</f>
        <v>28.9797882352941</v>
      </c>
      <c r="E101" s="11">
        <f>20.4484*A101/B101*19/35</f>
        <v>15.6713788235294</v>
      </c>
    </row>
    <row r="102" spans="1:5">
      <c r="A102" s="8">
        <v>54</v>
      </c>
      <c r="B102" s="8">
        <v>36</v>
      </c>
      <c r="C102" s="9">
        <f>20.4484*A102/B102/2</f>
        <v>15.3363</v>
      </c>
      <c r="D102" s="9">
        <f>20.52735*27/27*A102/B102</f>
        <v>30.791025</v>
      </c>
      <c r="E102" s="11">
        <f>20.4484*A102/B102*19/35</f>
        <v>16.65084</v>
      </c>
    </row>
    <row r="103" spans="1:5">
      <c r="A103" s="8">
        <v>54</v>
      </c>
      <c r="B103" s="8">
        <v>27</v>
      </c>
      <c r="C103" s="9">
        <f>20.4484*A103/B103/2</f>
        <v>20.4484</v>
      </c>
      <c r="D103" s="9">
        <f>20.52735*27/27*A103/B103</f>
        <v>41.0547</v>
      </c>
      <c r="E103" s="11">
        <f>20.4484*A103/B103*19/35</f>
        <v>22.20112</v>
      </c>
    </row>
  </sheetData>
  <mergeCells count="1">
    <mergeCell ref="A2:B2"/>
  </mergeCells>
  <pageMargins left="0.75" right="0.75" top="1" bottom="1" header="0.5" footer="0.5"/>
  <headerFooter alignWithMargins="0" scaleWithDoc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6.5"/>
  <sheetData/>
  <pageMargins left="0.75" right="0.75" top="1" bottom="1" header="0.5" footer="0.5"/>
  <headerFooter alignWithMargins="0" scaleWithDoc="0">
    <oddHeader>&amp;C&amp;A</oddHeader>
    <oddFooter>&amp;C第 &amp;P 頁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6.5"/>
  <sheetData/>
  <pageMargins left="0.75" right="0.75" top="1" bottom="1" header="0.5" footer="0.5"/>
  <headerFooter alignWithMargins="0" scaleWithDoc="0">
    <oddHeader>&amp;C&amp;A</oddHeader>
    <oddFooter>&amp;C第 &amp;P 頁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6.5"/>
  <sheetData/>
  <pageMargins left="0.75" right="0.75" top="1" bottom="1" header="0.5" footer="0.5"/>
  <headerFooter alignWithMargins="0" scaleWithDoc="0">
    <oddHeader>&amp;C&amp;A</oddHeader>
    <oddFooter>&amp;C第 &amp;P 頁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6.5"/>
  <sheetData/>
  <pageMargins left="0.75" right="0.75" top="1" bottom="1" header="0.5" footer="0.5"/>
  <headerFooter alignWithMargins="0" scaleWithDoc="0">
    <oddHeader>&amp;C&amp;A</oddHeader>
    <oddFooter>&amp;C第 &amp;P 頁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6.5"/>
  <sheetData/>
  <pageMargins left="0.75" right="0.75" top="1" bottom="1" header="0.5" footer="0.5"/>
  <headerFooter alignWithMargins="0" scaleWithDoc="0">
    <oddHeader>&amp;C&amp;A</oddHeader>
    <oddFooter>&amp;C第 &amp;P 頁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6.5"/>
  <sheetData/>
  <pageMargins left="0.75" right="0.75" top="1" bottom="1" header="0.5" footer="0.5"/>
  <headerFooter alignWithMargins="0" scaleWithDoc="0">
    <oddHeader>&amp;C&amp;A</oddHeader>
    <oddFooter>&amp;C第 &amp;P 頁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6.5"/>
  <sheetData/>
  <pageMargins left="0.75" right="0.75" top="1" bottom="1" header="0.5" footer="0.5"/>
  <headerFooter alignWithMargins="0" scaleWithDoc="0">
    <oddHeader>&amp;C&amp;A</oddHeader>
    <oddFooter>&amp;C第 &amp;P 頁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6.5"/>
  <sheetData/>
  <pageMargins left="0.75" right="0.75" top="1" bottom="1" header="0.5" footer="0.5"/>
  <headerFooter alignWithMargins="0" scaleWithDoc="0">
    <oddHeader>&amp;C&amp;A</oddHeader>
    <oddFooter>&amp;C第 &amp;P 頁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6.5"/>
  <sheetData/>
  <pageMargins left="0.75" right="0.75" top="1" bottom="1" header="0.5" footer="0.5"/>
  <headerFooter alignWithMargins="0" scaleWithDoc="0">
    <oddHeader>&amp;C&amp;A</oddHeader>
    <oddFooter>&amp;C第 &amp;P 頁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6.5"/>
  <sheetData/>
  <pageMargins left="0.75" right="0.75" top="1" bottom="1" header="0.5" footer="0.5"/>
  <headerFooter alignWithMargins="0" scaleWithDoc="0">
    <oddHeader>&amp;C&amp;A</oddHeader>
    <oddFooter>&amp;C第 &amp;P 頁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6.5"/>
  <sheetData/>
  <pageMargins left="0.75" right="0.75" top="1" bottom="1" header="0.5" footer="0.5"/>
  <headerFooter alignWithMargins="0" scaleWithDoc="0">
    <oddHeader>&amp;C&amp;A</oddHeader>
    <oddFooter>&amp;C第 &amp;P 頁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6.5"/>
  <sheetData/>
  <pageMargins left="0.75" right="0.75" top="1" bottom="1" header="0.5" footer="0.5"/>
  <headerFooter alignWithMargins="0" scaleWithDoc="0">
    <oddHeader>&amp;C&amp;A</oddHeader>
    <oddFooter>&amp;C第 &amp;P 頁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6.5"/>
  <sheetData/>
  <pageMargins left="0.75" right="0.75" top="1" bottom="1" header="0.5" footer="0.5"/>
  <headerFooter alignWithMargins="0" scaleWithDoc="0">
    <oddHeader>&amp;C&amp;A</oddHeader>
    <oddFooter>&amp;C第 &amp;P 頁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6.5"/>
  <sheetData/>
  <pageMargins left="0.75" right="0.75" top="1" bottom="1" header="0.5" footer="0.5"/>
  <headerFooter alignWithMargins="0" scaleWithDoc="0">
    <oddHeader>&amp;C&amp;A</oddHeader>
    <oddFooter>&amp;C第 &amp;P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SH2</Company>
  <Application>Microsoft Excel</Application>
  <HeadingPairs>
    <vt:vector size="2" baseType="variant">
      <vt:variant>
        <vt:lpstr>工作表</vt:lpstr>
      </vt:variant>
      <vt:variant>
        <vt:i4>16</vt:i4>
      </vt:variant>
    </vt:vector>
  </HeadingPairs>
  <TitlesOfParts>
    <vt:vector size="16" baseType="lpstr">
      <vt:lpstr>计算表</vt:lpstr>
      <vt:lpstr>南洋编织机节距表</vt:lpstr>
      <vt:lpstr>Sheet3</vt:lpstr>
      <vt:lpstr>Sheet4</vt:lpstr>
      <vt:lpstr>Sheet5</vt:lpstr>
      <vt:lpstr>Sheet6</vt:lpstr>
      <vt:lpstr>Sheet7</vt:lpstr>
      <vt:lpstr>Sheet8</vt:lpstr>
      <vt:lpstr>Sheet9</vt:lpstr>
      <vt:lpstr>Sheet10</vt:lpstr>
      <vt:lpstr>Sheet11</vt:lpstr>
      <vt:lpstr>Sheet12</vt:lpstr>
      <vt:lpstr>Sheet13</vt:lpstr>
      <vt:lpstr>Sheet14</vt:lpstr>
      <vt:lpstr>Sheet15</vt:lpstr>
      <vt:lpstr>Sheet16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HAILENG</dc:creator>
  <cp:lastModifiedBy>hxu</cp:lastModifiedBy>
  <dcterms:created xsi:type="dcterms:W3CDTF">1999-07-26T13:42:03Z</dcterms:created>
  <dcterms:modified xsi:type="dcterms:W3CDTF">2015-07-11T03:36:50Z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2052-9.1.0.5133</vt:lpwstr>
  </property>
</Properties>
</file>